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42DD52EC-4796-D445-BD0A-3592D85A9741}" xr6:coauthVersionLast="47" xr6:coauthVersionMax="47" xr10:uidLastSave="{00000000-0000-0000-0000-000000000000}"/>
  <bookViews>
    <workbookView xWindow="6400" yWindow="2400" windowWidth="27600" windowHeight="1682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03" i="4" l="1"/>
  <c r="Z103" i="4" s="1"/>
  <c r="BF103" i="4"/>
  <c r="BD103" i="4"/>
  <c r="AP103" i="4"/>
  <c r="BI103" i="4" s="1"/>
  <c r="AO103" i="4"/>
  <c r="AW103" i="4" s="1"/>
  <c r="AK103" i="4"/>
  <c r="AJ103" i="4"/>
  <c r="AH103" i="4"/>
  <c r="AG103" i="4"/>
  <c r="AF103" i="4"/>
  <c r="AE103" i="4"/>
  <c r="AD103" i="4"/>
  <c r="AC103" i="4"/>
  <c r="AB103" i="4"/>
  <c r="I103" i="4"/>
  <c r="AL103" i="4" s="1"/>
  <c r="BJ102" i="4"/>
  <c r="Z102" i="4" s="1"/>
  <c r="BF102" i="4"/>
  <c r="BD102" i="4"/>
  <c r="AP102" i="4"/>
  <c r="BI102" i="4" s="1"/>
  <c r="AO102" i="4"/>
  <c r="BH102" i="4" s="1"/>
  <c r="AK102" i="4"/>
  <c r="AJ102" i="4"/>
  <c r="AH102" i="4"/>
  <c r="AG102" i="4"/>
  <c r="AF102" i="4"/>
  <c r="AE102" i="4"/>
  <c r="AD102" i="4"/>
  <c r="AC102" i="4"/>
  <c r="AB102" i="4"/>
  <c r="I102" i="4"/>
  <c r="AL102" i="4" s="1"/>
  <c r="BJ100" i="4"/>
  <c r="Z100" i="4" s="1"/>
  <c r="BF100" i="4"/>
  <c r="BD100" i="4"/>
  <c r="AP100" i="4"/>
  <c r="BI100" i="4" s="1"/>
  <c r="AO100" i="4"/>
  <c r="BH100" i="4" s="1"/>
  <c r="AL100" i="4"/>
  <c r="AK100" i="4"/>
  <c r="AJ100" i="4"/>
  <c r="AH100" i="4"/>
  <c r="AG100" i="4"/>
  <c r="AF100" i="4"/>
  <c r="AE100" i="4"/>
  <c r="AD100" i="4"/>
  <c r="AC100" i="4"/>
  <c r="AB100" i="4"/>
  <c r="I100" i="4"/>
  <c r="BJ96" i="4"/>
  <c r="Z96" i="4" s="1"/>
  <c r="BF96" i="4"/>
  <c r="BD96" i="4"/>
  <c r="AP96" i="4"/>
  <c r="AX96" i="4" s="1"/>
  <c r="AO96" i="4"/>
  <c r="BH96" i="4" s="1"/>
  <c r="AK96" i="4"/>
  <c r="AJ96" i="4"/>
  <c r="AH96" i="4"/>
  <c r="AG96" i="4"/>
  <c r="AF96" i="4"/>
  <c r="AE96" i="4"/>
  <c r="AD96" i="4"/>
  <c r="AC96" i="4"/>
  <c r="AB96" i="4"/>
  <c r="I96" i="4"/>
  <c r="AL96" i="4" s="1"/>
  <c r="BJ89" i="4"/>
  <c r="Z89" i="4" s="1"/>
  <c r="BF89" i="4"/>
  <c r="BD89" i="4"/>
  <c r="AP89" i="4"/>
  <c r="BI89" i="4" s="1"/>
  <c r="AO89" i="4"/>
  <c r="AW89" i="4" s="1"/>
  <c r="AK89" i="4"/>
  <c r="AJ89" i="4"/>
  <c r="AH89" i="4"/>
  <c r="AG89" i="4"/>
  <c r="AF89" i="4"/>
  <c r="AE89" i="4"/>
  <c r="AD89" i="4"/>
  <c r="AC89" i="4"/>
  <c r="AB89" i="4"/>
  <c r="I89" i="4"/>
  <c r="AL89" i="4" s="1"/>
  <c r="BJ85" i="4"/>
  <c r="BF85" i="4"/>
  <c r="BD85" i="4"/>
  <c r="AP85" i="4"/>
  <c r="BI85" i="4" s="1"/>
  <c r="AC85" i="4" s="1"/>
  <c r="AO85" i="4"/>
  <c r="BH85" i="4" s="1"/>
  <c r="AB85" i="4" s="1"/>
  <c r="AK85" i="4"/>
  <c r="AT84" i="4" s="1"/>
  <c r="AJ85" i="4"/>
  <c r="AS84" i="4" s="1"/>
  <c r="AH85" i="4"/>
  <c r="AG85" i="4"/>
  <c r="AF85" i="4"/>
  <c r="AE85" i="4"/>
  <c r="AD85" i="4"/>
  <c r="Z85" i="4"/>
  <c r="I85" i="4"/>
  <c r="AL85" i="4" s="1"/>
  <c r="AU84" i="4" s="1"/>
  <c r="I84" i="4"/>
  <c r="G22" i="1" s="1"/>
  <c r="I22" i="1" s="1"/>
  <c r="BJ83" i="4"/>
  <c r="Z83" i="4" s="1"/>
  <c r="BF83" i="4"/>
  <c r="BD83" i="4"/>
  <c r="AP83" i="4"/>
  <c r="BI83" i="4" s="1"/>
  <c r="AO83" i="4"/>
  <c r="BH83" i="4" s="1"/>
  <c r="AK83" i="4"/>
  <c r="AJ83" i="4"/>
  <c r="AH83" i="4"/>
  <c r="AG83" i="4"/>
  <c r="AF83" i="4"/>
  <c r="AE83" i="4"/>
  <c r="AD83" i="4"/>
  <c r="AC83" i="4"/>
  <c r="AB83" i="4"/>
  <c r="I83" i="4"/>
  <c r="AL83" i="4" s="1"/>
  <c r="BJ81" i="4"/>
  <c r="BF81" i="4"/>
  <c r="BD81" i="4"/>
  <c r="AP81" i="4"/>
  <c r="AX81" i="4" s="1"/>
  <c r="AO81" i="4"/>
  <c r="BH81" i="4" s="1"/>
  <c r="AB81" i="4" s="1"/>
  <c r="AK81" i="4"/>
  <c r="AJ81" i="4"/>
  <c r="AH81" i="4"/>
  <c r="AG81" i="4"/>
  <c r="AF81" i="4"/>
  <c r="AE81" i="4"/>
  <c r="AD81" i="4"/>
  <c r="Z81" i="4"/>
  <c r="I81" i="4"/>
  <c r="AL81" i="4" s="1"/>
  <c r="BJ77" i="4"/>
  <c r="BF77" i="4"/>
  <c r="BD77" i="4"/>
  <c r="AP77" i="4"/>
  <c r="BI77" i="4" s="1"/>
  <c r="AC77" i="4" s="1"/>
  <c r="AO77" i="4"/>
  <c r="AW77" i="4" s="1"/>
  <c r="AK77" i="4"/>
  <c r="AJ77" i="4"/>
  <c r="AH77" i="4"/>
  <c r="AG77" i="4"/>
  <c r="AF77" i="4"/>
  <c r="AE77" i="4"/>
  <c r="AD77" i="4"/>
  <c r="Z77" i="4"/>
  <c r="I77" i="4"/>
  <c r="AL77" i="4" s="1"/>
  <c r="BJ75" i="4"/>
  <c r="BF75" i="4"/>
  <c r="BD75" i="4"/>
  <c r="AP75" i="4"/>
  <c r="BI75" i="4" s="1"/>
  <c r="AC75" i="4" s="1"/>
  <c r="AO75" i="4"/>
  <c r="BH75" i="4" s="1"/>
  <c r="AB75" i="4" s="1"/>
  <c r="AK75" i="4"/>
  <c r="AJ75" i="4"/>
  <c r="AH75" i="4"/>
  <c r="AG75" i="4"/>
  <c r="AF75" i="4"/>
  <c r="AE75" i="4"/>
  <c r="AD75" i="4"/>
  <c r="Z75" i="4"/>
  <c r="I75" i="4"/>
  <c r="BJ73" i="4"/>
  <c r="BF73" i="4"/>
  <c r="BD73" i="4"/>
  <c r="AP73" i="4"/>
  <c r="BI73" i="4" s="1"/>
  <c r="AC73" i="4" s="1"/>
  <c r="AO73" i="4"/>
  <c r="BH73" i="4" s="1"/>
  <c r="AB73" i="4" s="1"/>
  <c r="AK73" i="4"/>
  <c r="AJ73" i="4"/>
  <c r="AH73" i="4"/>
  <c r="AG73" i="4"/>
  <c r="AF73" i="4"/>
  <c r="AE73" i="4"/>
  <c r="AD73" i="4"/>
  <c r="Z73" i="4"/>
  <c r="I73" i="4"/>
  <c r="AL73" i="4" s="1"/>
  <c r="BJ71" i="4"/>
  <c r="BF71" i="4"/>
  <c r="BD71" i="4"/>
  <c r="AP71" i="4"/>
  <c r="AX71" i="4" s="1"/>
  <c r="AO71" i="4"/>
  <c r="BH71" i="4" s="1"/>
  <c r="AB71" i="4" s="1"/>
  <c r="AK71" i="4"/>
  <c r="AJ71" i="4"/>
  <c r="AS69" i="4" s="1"/>
  <c r="AH71" i="4"/>
  <c r="AG71" i="4"/>
  <c r="AF71" i="4"/>
  <c r="AE71" i="4"/>
  <c r="AD71" i="4"/>
  <c r="Z71" i="4"/>
  <c r="I71" i="4"/>
  <c r="AL71" i="4" s="1"/>
  <c r="BJ70" i="4"/>
  <c r="BF70" i="4"/>
  <c r="BD70" i="4"/>
  <c r="AP70" i="4"/>
  <c r="BI70" i="4" s="1"/>
  <c r="AC70" i="4" s="1"/>
  <c r="AO70" i="4"/>
  <c r="AW70" i="4" s="1"/>
  <c r="AK70" i="4"/>
  <c r="AJ70" i="4"/>
  <c r="AH70" i="4"/>
  <c r="AG70" i="4"/>
  <c r="AF70" i="4"/>
  <c r="AE70" i="4"/>
  <c r="AD70" i="4"/>
  <c r="Z70" i="4"/>
  <c r="I70" i="4"/>
  <c r="AL70" i="4" s="1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AL68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AL66" i="4" s="1"/>
  <c r="BJ64" i="4"/>
  <c r="BF64" i="4"/>
  <c r="BD64" i="4"/>
  <c r="AP64" i="4"/>
  <c r="AX64" i="4" s="1"/>
  <c r="AO64" i="4"/>
  <c r="BH64" i="4" s="1"/>
  <c r="AB64" i="4" s="1"/>
  <c r="AK64" i="4"/>
  <c r="AJ64" i="4"/>
  <c r="AH64" i="4"/>
  <c r="AG64" i="4"/>
  <c r="AF64" i="4"/>
  <c r="AE64" i="4"/>
  <c r="AD64" i="4"/>
  <c r="Z64" i="4"/>
  <c r="I64" i="4"/>
  <c r="BJ63" i="4"/>
  <c r="BF63" i="4"/>
  <c r="BD63" i="4"/>
  <c r="AP63" i="4"/>
  <c r="BI63" i="4" s="1"/>
  <c r="AC63" i="4" s="1"/>
  <c r="AO63" i="4"/>
  <c r="AW63" i="4" s="1"/>
  <c r="AK63" i="4"/>
  <c r="AJ63" i="4"/>
  <c r="AH63" i="4"/>
  <c r="AG63" i="4"/>
  <c r="AF63" i="4"/>
  <c r="AE63" i="4"/>
  <c r="AD63" i="4"/>
  <c r="Z63" i="4"/>
  <c r="I63" i="4"/>
  <c r="AL63" i="4" s="1"/>
  <c r="BJ57" i="4"/>
  <c r="BF57" i="4"/>
  <c r="BD57" i="4"/>
  <c r="AP57" i="4"/>
  <c r="BI57" i="4" s="1"/>
  <c r="AC57" i="4" s="1"/>
  <c r="AO57" i="4"/>
  <c r="BH57" i="4" s="1"/>
  <c r="AB57" i="4" s="1"/>
  <c r="AK57" i="4"/>
  <c r="AJ57" i="4"/>
  <c r="AH57" i="4"/>
  <c r="AG57" i="4"/>
  <c r="AF57" i="4"/>
  <c r="AE57" i="4"/>
  <c r="AD57" i="4"/>
  <c r="Z57" i="4"/>
  <c r="I57" i="4"/>
  <c r="AL57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4" i="4"/>
  <c r="BF54" i="4"/>
  <c r="BD54" i="4"/>
  <c r="AP54" i="4"/>
  <c r="AX54" i="4" s="1"/>
  <c r="AO54" i="4"/>
  <c r="BH54" i="4" s="1"/>
  <c r="AB54" i="4" s="1"/>
  <c r="AK54" i="4"/>
  <c r="AJ54" i="4"/>
  <c r="AH54" i="4"/>
  <c r="AG54" i="4"/>
  <c r="AF54" i="4"/>
  <c r="AE54" i="4"/>
  <c r="AD54" i="4"/>
  <c r="Z54" i="4"/>
  <c r="I54" i="4"/>
  <c r="AL54" i="4" s="1"/>
  <c r="BJ53" i="4"/>
  <c r="BF53" i="4"/>
  <c r="BD53" i="4"/>
  <c r="AP53" i="4"/>
  <c r="BI53" i="4" s="1"/>
  <c r="AC53" i="4" s="1"/>
  <c r="AO53" i="4"/>
  <c r="AW53" i="4" s="1"/>
  <c r="AK53" i="4"/>
  <c r="AJ53" i="4"/>
  <c r="AH53" i="4"/>
  <c r="AG53" i="4"/>
  <c r="AF53" i="4"/>
  <c r="AE53" i="4"/>
  <c r="AD53" i="4"/>
  <c r="Z53" i="4"/>
  <c r="I53" i="4"/>
  <c r="AL53" i="4" s="1"/>
  <c r="BJ52" i="4"/>
  <c r="BF52" i="4"/>
  <c r="BD52" i="4"/>
  <c r="AP52" i="4"/>
  <c r="BI52" i="4" s="1"/>
  <c r="AC52" i="4" s="1"/>
  <c r="AO52" i="4"/>
  <c r="BH52" i="4" s="1"/>
  <c r="AB52" i="4" s="1"/>
  <c r="AK52" i="4"/>
  <c r="AJ52" i="4"/>
  <c r="AH52" i="4"/>
  <c r="AG52" i="4"/>
  <c r="AF52" i="4"/>
  <c r="AE52" i="4"/>
  <c r="AD52" i="4"/>
  <c r="Z52" i="4"/>
  <c r="I52" i="4"/>
  <c r="AL52" i="4" s="1"/>
  <c r="BJ50" i="4"/>
  <c r="BF50" i="4"/>
  <c r="BD50" i="4"/>
  <c r="AP50" i="4"/>
  <c r="BI50" i="4" s="1"/>
  <c r="AC50" i="4" s="1"/>
  <c r="AO50" i="4"/>
  <c r="BH50" i="4" s="1"/>
  <c r="AB50" i="4" s="1"/>
  <c r="AK50" i="4"/>
  <c r="AT49" i="4" s="1"/>
  <c r="AJ50" i="4"/>
  <c r="AS49" i="4" s="1"/>
  <c r="AH50" i="4"/>
  <c r="AG50" i="4"/>
  <c r="AF50" i="4"/>
  <c r="AE50" i="4"/>
  <c r="AD50" i="4"/>
  <c r="Z50" i="4"/>
  <c r="I50" i="4"/>
  <c r="I49" i="4" s="1"/>
  <c r="G17" i="1" s="1"/>
  <c r="I17" i="1" s="1"/>
  <c r="BJ48" i="4"/>
  <c r="BF48" i="4"/>
  <c r="BD48" i="4"/>
  <c r="AP48" i="4"/>
  <c r="AX48" i="4" s="1"/>
  <c r="AO48" i="4"/>
  <c r="BH48" i="4" s="1"/>
  <c r="AK48" i="4"/>
  <c r="AT47" i="4" s="1"/>
  <c r="AJ48" i="4"/>
  <c r="AS47" i="4" s="1"/>
  <c r="AH48" i="4"/>
  <c r="AG48" i="4"/>
  <c r="AF48" i="4"/>
  <c r="AE48" i="4"/>
  <c r="AD48" i="4"/>
  <c r="AB48" i="4"/>
  <c r="Z48" i="4"/>
  <c r="I48" i="4"/>
  <c r="I47" i="4" s="1"/>
  <c r="G16" i="1" s="1"/>
  <c r="I16" i="1" s="1"/>
  <c r="BJ45" i="4"/>
  <c r="BF45" i="4"/>
  <c r="BD45" i="4"/>
  <c r="AP45" i="4"/>
  <c r="AX45" i="4" s="1"/>
  <c r="AO45" i="4"/>
  <c r="AW45" i="4" s="1"/>
  <c r="BC45" i="4" s="1"/>
  <c r="AK45" i="4"/>
  <c r="AJ45" i="4"/>
  <c r="AS44" i="4" s="1"/>
  <c r="AH45" i="4"/>
  <c r="AG45" i="4"/>
  <c r="AF45" i="4"/>
  <c r="AE45" i="4"/>
  <c r="AD45" i="4"/>
  <c r="Z45" i="4"/>
  <c r="I45" i="4"/>
  <c r="AL45" i="4" s="1"/>
  <c r="AU44" i="4" s="1"/>
  <c r="AT44" i="4"/>
  <c r="BJ42" i="4"/>
  <c r="BF42" i="4"/>
  <c r="BD42" i="4"/>
  <c r="AP42" i="4"/>
  <c r="BI42" i="4" s="1"/>
  <c r="AC42" i="4" s="1"/>
  <c r="AO42" i="4"/>
  <c r="AW42" i="4" s="1"/>
  <c r="AK42" i="4"/>
  <c r="AJ42" i="4"/>
  <c r="AH42" i="4"/>
  <c r="AG42" i="4"/>
  <c r="AF42" i="4"/>
  <c r="AE42" i="4"/>
  <c r="AD42" i="4"/>
  <c r="Z42" i="4"/>
  <c r="I42" i="4"/>
  <c r="AL42" i="4" s="1"/>
  <c r="BJ41" i="4"/>
  <c r="BF41" i="4"/>
  <c r="BD41" i="4"/>
  <c r="AP41" i="4"/>
  <c r="BI41" i="4" s="1"/>
  <c r="AC41" i="4" s="1"/>
  <c r="AO41" i="4"/>
  <c r="BH41" i="4" s="1"/>
  <c r="AB41" i="4" s="1"/>
  <c r="AK41" i="4"/>
  <c r="AJ41" i="4"/>
  <c r="AH41" i="4"/>
  <c r="AG41" i="4"/>
  <c r="AF41" i="4"/>
  <c r="AE41" i="4"/>
  <c r="AD41" i="4"/>
  <c r="Z41" i="4"/>
  <c r="I41" i="4"/>
  <c r="AL41" i="4" s="1"/>
  <c r="BJ38" i="4"/>
  <c r="BF38" i="4"/>
  <c r="BD38" i="4"/>
  <c r="AP38" i="4"/>
  <c r="AX38" i="4" s="1"/>
  <c r="AO38" i="4"/>
  <c r="BH38" i="4" s="1"/>
  <c r="AB38" i="4" s="1"/>
  <c r="AK38" i="4"/>
  <c r="AJ38" i="4"/>
  <c r="AS35" i="4" s="1"/>
  <c r="AH38" i="4"/>
  <c r="AG38" i="4"/>
  <c r="AF38" i="4"/>
  <c r="AE38" i="4"/>
  <c r="AD38" i="4"/>
  <c r="Z38" i="4"/>
  <c r="I38" i="4"/>
  <c r="AL38" i="4" s="1"/>
  <c r="BJ36" i="4"/>
  <c r="BF36" i="4"/>
  <c r="BD36" i="4"/>
  <c r="AP36" i="4"/>
  <c r="AX36" i="4" s="1"/>
  <c r="AO36" i="4"/>
  <c r="AW36" i="4" s="1"/>
  <c r="AK36" i="4"/>
  <c r="AJ36" i="4"/>
  <c r="AH36" i="4"/>
  <c r="AG36" i="4"/>
  <c r="AF36" i="4"/>
  <c r="AE36" i="4"/>
  <c r="AD36" i="4"/>
  <c r="Z36" i="4"/>
  <c r="I36" i="4"/>
  <c r="AL36" i="4" s="1"/>
  <c r="I35" i="4"/>
  <c r="G13" i="1" s="1"/>
  <c r="I13" i="1" s="1"/>
  <c r="BJ33" i="4"/>
  <c r="BF33" i="4"/>
  <c r="BD33" i="4"/>
  <c r="AP33" i="4"/>
  <c r="BI33" i="4" s="1"/>
  <c r="AC33" i="4" s="1"/>
  <c r="AO33" i="4"/>
  <c r="BH33" i="4" s="1"/>
  <c r="AB33" i="4" s="1"/>
  <c r="AK33" i="4"/>
  <c r="AJ33" i="4"/>
  <c r="AH33" i="4"/>
  <c r="AG33" i="4"/>
  <c r="AF33" i="4"/>
  <c r="AE33" i="4"/>
  <c r="AD33" i="4"/>
  <c r="Z33" i="4"/>
  <c r="I33" i="4"/>
  <c r="AL33" i="4" s="1"/>
  <c r="BJ27" i="4"/>
  <c r="BF27" i="4"/>
  <c r="BD27" i="4"/>
  <c r="AW27" i="4"/>
  <c r="AP27" i="4"/>
  <c r="BI27" i="4" s="1"/>
  <c r="AC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AL27" i="4" s="1"/>
  <c r="BJ24" i="4"/>
  <c r="BI24" i="4"/>
  <c r="AC24" i="4" s="1"/>
  <c r="BF24" i="4"/>
  <c r="BD24" i="4"/>
  <c r="AP24" i="4"/>
  <c r="AX24" i="4" s="1"/>
  <c r="AO24" i="4"/>
  <c r="BH24" i="4" s="1"/>
  <c r="AB24" i="4" s="1"/>
  <c r="AK24" i="4"/>
  <c r="AJ24" i="4"/>
  <c r="AH24" i="4"/>
  <c r="AG24" i="4"/>
  <c r="AF24" i="4"/>
  <c r="AE24" i="4"/>
  <c r="AD24" i="4"/>
  <c r="Z24" i="4"/>
  <c r="I24" i="4"/>
  <c r="AL24" i="4" s="1"/>
  <c r="BJ20" i="4"/>
  <c r="BH20" i="4"/>
  <c r="AB20" i="4" s="1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AT19" i="4"/>
  <c r="BJ18" i="4"/>
  <c r="BF18" i="4"/>
  <c r="BD18" i="4"/>
  <c r="AP18" i="4"/>
  <c r="AX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X17" i="4"/>
  <c r="AW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AX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AW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23" i="3"/>
  <c r="I16" i="2" s="1"/>
  <c r="I22" i="3"/>
  <c r="I15" i="2" s="1"/>
  <c r="I21" i="3"/>
  <c r="I17" i="3"/>
  <c r="F16" i="2" s="1"/>
  <c r="I16" i="3"/>
  <c r="F15" i="2" s="1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75" i="4" l="1"/>
  <c r="AW24" i="4"/>
  <c r="AV24" i="4" s="1"/>
  <c r="AW50" i="4"/>
  <c r="AT72" i="4"/>
  <c r="AW16" i="4"/>
  <c r="AW38" i="4"/>
  <c r="AV48" i="4"/>
  <c r="AX50" i="4"/>
  <c r="AX83" i="4"/>
  <c r="AX85" i="4"/>
  <c r="AS88" i="4"/>
  <c r="I27" i="3"/>
  <c r="BC17" i="4"/>
  <c r="AT35" i="4"/>
  <c r="AW48" i="4"/>
  <c r="AT88" i="4"/>
  <c r="BI36" i="4"/>
  <c r="AC36" i="4" s="1"/>
  <c r="AW55" i="4"/>
  <c r="AS19" i="4"/>
  <c r="AW54" i="4"/>
  <c r="AV54" i="4" s="1"/>
  <c r="AX68" i="4"/>
  <c r="AW13" i="4"/>
  <c r="C17" i="2"/>
  <c r="AX14" i="4"/>
  <c r="AL48" i="4"/>
  <c r="AU47" i="4" s="1"/>
  <c r="I56" i="4"/>
  <c r="G19" i="1" s="1"/>
  <c r="I19" i="1" s="1"/>
  <c r="C21" i="2"/>
  <c r="C28" i="2"/>
  <c r="F28" i="2" s="1"/>
  <c r="AX73" i="4"/>
  <c r="AX57" i="4"/>
  <c r="AT40" i="4"/>
  <c r="AX55" i="4"/>
  <c r="C18" i="2"/>
  <c r="AX13" i="4"/>
  <c r="C16" i="2"/>
  <c r="C19" i="2"/>
  <c r="AT12" i="4"/>
  <c r="C20" i="2"/>
  <c r="BC50" i="4"/>
  <c r="C27" i="2"/>
  <c r="I69" i="4"/>
  <c r="G20" i="1" s="1"/>
  <c r="I20" i="1" s="1"/>
  <c r="AT69" i="4"/>
  <c r="AX102" i="4"/>
  <c r="AS56" i="4"/>
  <c r="AL64" i="4"/>
  <c r="AU56" i="4" s="1"/>
  <c r="AW33" i="4"/>
  <c r="AU35" i="4"/>
  <c r="AX41" i="4"/>
  <c r="AX42" i="4"/>
  <c r="AL50" i="4"/>
  <c r="AU49" i="4" s="1"/>
  <c r="I51" i="4"/>
  <c r="G18" i="1" s="1"/>
  <c r="I18" i="1" s="1"/>
  <c r="AT51" i="4"/>
  <c r="AW81" i="4"/>
  <c r="AV81" i="4" s="1"/>
  <c r="I88" i="4"/>
  <c r="G23" i="1" s="1"/>
  <c r="I23" i="1" s="1"/>
  <c r="AW41" i="4"/>
  <c r="AU69" i="4"/>
  <c r="I72" i="4"/>
  <c r="G21" i="1" s="1"/>
  <c r="I21" i="1" s="1"/>
  <c r="I14" i="2"/>
  <c r="I22" i="2" s="1"/>
  <c r="AS12" i="4"/>
  <c r="AX33" i="4"/>
  <c r="AV36" i="4"/>
  <c r="I40" i="4"/>
  <c r="G14" i="1" s="1"/>
  <c r="I14" i="1" s="1"/>
  <c r="AU51" i="4"/>
  <c r="AW64" i="4"/>
  <c r="BC64" i="4" s="1"/>
  <c r="AW66" i="4"/>
  <c r="AW71" i="4"/>
  <c r="BC71" i="4" s="1"/>
  <c r="AW83" i="4"/>
  <c r="BC83" i="4" s="1"/>
  <c r="AW100" i="4"/>
  <c r="AS72" i="4"/>
  <c r="F22" i="2"/>
  <c r="AU19" i="4"/>
  <c r="AX27" i="4"/>
  <c r="BC27" i="4" s="1"/>
  <c r="BC48" i="4"/>
  <c r="AS51" i="4"/>
  <c r="AT56" i="4"/>
  <c r="I12" i="4"/>
  <c r="G11" i="1" s="1"/>
  <c r="I11" i="1" s="1"/>
  <c r="BC54" i="4"/>
  <c r="BC55" i="4"/>
  <c r="AX66" i="4"/>
  <c r="AV66" i="4" s="1"/>
  <c r="AW73" i="4"/>
  <c r="I18" i="3"/>
  <c r="F29" i="3" s="1"/>
  <c r="AU40" i="4"/>
  <c r="BC24" i="4"/>
  <c r="BC38" i="4"/>
  <c r="AS40" i="4"/>
  <c r="I44" i="4"/>
  <c r="G15" i="1" s="1"/>
  <c r="I15" i="1" s="1"/>
  <c r="AX52" i="4"/>
  <c r="AV16" i="4"/>
  <c r="BC16" i="4"/>
  <c r="AV13" i="4"/>
  <c r="AL14" i="4"/>
  <c r="AU12" i="4" s="1"/>
  <c r="AW14" i="4"/>
  <c r="AX15" i="4"/>
  <c r="AV15" i="4" s="1"/>
  <c r="BH15" i="4"/>
  <c r="AB15" i="4" s="1"/>
  <c r="BI16" i="4"/>
  <c r="AC16" i="4" s="1"/>
  <c r="AV17" i="4"/>
  <c r="BI18" i="4"/>
  <c r="AC18" i="4" s="1"/>
  <c r="BH36" i="4"/>
  <c r="AB36" i="4" s="1"/>
  <c r="AV42" i="4"/>
  <c r="BC42" i="4"/>
  <c r="BI45" i="4"/>
  <c r="AC45" i="4" s="1"/>
  <c r="BC36" i="4"/>
  <c r="AV38" i="4"/>
  <c r="BH42" i="4"/>
  <c r="AB42" i="4" s="1"/>
  <c r="AU88" i="4"/>
  <c r="AW18" i="4"/>
  <c r="I19" i="4"/>
  <c r="G12" i="1" s="1"/>
  <c r="I12" i="1" s="1"/>
  <c r="AX20" i="4"/>
  <c r="AV20" i="4" s="1"/>
  <c r="BC33" i="4"/>
  <c r="BI38" i="4"/>
  <c r="AC38" i="4" s="1"/>
  <c r="BC81" i="4"/>
  <c r="AV45" i="4"/>
  <c r="BH45" i="4"/>
  <c r="AB45" i="4" s="1"/>
  <c r="BI48" i="4"/>
  <c r="AC48" i="4" s="1"/>
  <c r="AV50" i="4"/>
  <c r="AW52" i="4"/>
  <c r="AX53" i="4"/>
  <c r="BC53" i="4" s="1"/>
  <c r="BH53" i="4"/>
  <c r="AB53" i="4" s="1"/>
  <c r="BI54" i="4"/>
  <c r="AC54" i="4" s="1"/>
  <c r="AV55" i="4"/>
  <c r="AW57" i="4"/>
  <c r="AX63" i="4"/>
  <c r="AV63" i="4" s="1"/>
  <c r="BH63" i="4"/>
  <c r="AB63" i="4" s="1"/>
  <c r="BI64" i="4"/>
  <c r="AC64" i="4" s="1"/>
  <c r="AW68" i="4"/>
  <c r="AX70" i="4"/>
  <c r="BC70" i="4" s="1"/>
  <c r="BH70" i="4"/>
  <c r="AB70" i="4" s="1"/>
  <c r="BI71" i="4"/>
  <c r="AC71" i="4" s="1"/>
  <c r="AL75" i="4"/>
  <c r="AU72" i="4" s="1"/>
  <c r="AW75" i="4"/>
  <c r="AX77" i="4"/>
  <c r="AV77" i="4" s="1"/>
  <c r="BH77" i="4"/>
  <c r="AB77" i="4" s="1"/>
  <c r="BI81" i="4"/>
  <c r="AC81" i="4" s="1"/>
  <c r="AW85" i="4"/>
  <c r="AX89" i="4"/>
  <c r="AV89" i="4" s="1"/>
  <c r="BH89" i="4"/>
  <c r="BI96" i="4"/>
  <c r="AW102" i="4"/>
  <c r="AX103" i="4"/>
  <c r="AV103" i="4" s="1"/>
  <c r="BH103" i="4"/>
  <c r="AW96" i="4"/>
  <c r="AX100" i="4"/>
  <c r="AV53" i="4" l="1"/>
  <c r="AV33" i="4"/>
  <c r="BC13" i="4"/>
  <c r="BC41" i="4"/>
  <c r="C14" i="2"/>
  <c r="AV100" i="4"/>
  <c r="AV83" i="4"/>
  <c r="BC73" i="4"/>
  <c r="AV41" i="4"/>
  <c r="AV27" i="4"/>
  <c r="AV71" i="4"/>
  <c r="AV73" i="4"/>
  <c r="AV64" i="4"/>
  <c r="C15" i="2"/>
  <c r="BC66" i="4"/>
  <c r="AV52" i="4"/>
  <c r="BC52" i="4"/>
  <c r="BC103" i="4"/>
  <c r="AV70" i="4"/>
  <c r="AV18" i="4"/>
  <c r="BC18" i="4"/>
  <c r="G24" i="1"/>
  <c r="BC63" i="4"/>
  <c r="BC89" i="4"/>
  <c r="BC20" i="4"/>
  <c r="I104" i="4"/>
  <c r="AV75" i="4"/>
  <c r="BC75" i="4"/>
  <c r="AV102" i="4"/>
  <c r="BC102" i="4"/>
  <c r="AV68" i="4"/>
  <c r="BC68" i="4"/>
  <c r="BC100" i="4"/>
  <c r="BC77" i="4"/>
  <c r="AV14" i="4"/>
  <c r="BC14" i="4"/>
  <c r="BC15" i="4"/>
  <c r="AV96" i="4"/>
  <c r="BC96" i="4"/>
  <c r="AV85" i="4"/>
  <c r="BC85" i="4"/>
  <c r="AV57" i="4"/>
  <c r="BC57" i="4"/>
  <c r="C29" i="2"/>
  <c r="C22" i="2" l="1"/>
  <c r="F29" i="2"/>
  <c r="I28" i="2"/>
  <c r="I29" i="2" s="1"/>
</calcChain>
</file>

<file path=xl/sharedStrings.xml><?xml version="1.0" encoding="utf-8"?>
<sst xmlns="http://schemas.openxmlformats.org/spreadsheetml/2006/main" count="918" uniqueCount="310">
  <si>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</si>
  <si>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</si>
  <si>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</si>
  <si>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</si>
  <si>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</si>
  <si>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</si>
  <si>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</si>
  <si>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31.07.2024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</si>
  <si>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</si>
  <si>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</si>
  <si>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</si>
  <si>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</si>
  <si>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</si>
  <si>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</si>
  <si>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</si>
  <si>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</si>
  <si>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</si>
  <si>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</si>
  <si>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</si>
  <si>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</si>
  <si>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</si>
  <si>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</si>
  <si>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</si>
  <si>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</si>
  <si>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12</t>
  </si>
  <si>
    <t>Odkopávky a prokopávky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</si>
  <si>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</si>
  <si>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</si>
  <si>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</si>
  <si>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</si>
  <si>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</si>
  <si>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</si>
  <si>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</si>
  <si>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</si>
  <si>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</si>
  <si>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</si>
  <si>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</si>
  <si>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</si>
  <si>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</si>
  <si>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</si>
  <si>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</si>
  <si>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</si>
  <si>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97</t>
  </si>
  <si>
    <t>Prorážení otvorů a ostatní bourací práce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</si>
  <si>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</si>
  <si>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</si>
  <si>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</si>
  <si>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</si>
  <si>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</si>
  <si>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</si>
  <si>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</si>
  <si>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</si>
  <si>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</si>
  <si>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</si>
  <si>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</si>
  <si>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</si>
  <si>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</si>
  <si>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</si>
  <si>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</si>
  <si>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</si>
  <si>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</si>
  <si>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</si>
  <si>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</si>
  <si>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</si>
  <si>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</si>
  <si>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</si>
  <si>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</si>
  <si>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</si>
  <si>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</si>
  <si>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</si>
  <si>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</si>
  <si>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</si>
  <si>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</si>
  <si>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</si>
  <si>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</si>
  <si>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</si>
  <si>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</si>
  <si>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</si>
  <si>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</si>
  <si>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</si>
  <si>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</si>
  <si>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</si>
  <si>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</si>
  <si>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</si>
  <si>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</si>
  <si>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</si>
  <si>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</si>
  <si>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</si>
  <si>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</si>
  <si>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</si>
  <si>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</si>
  <si>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</si>
  <si>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</si>
  <si>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</si>
  <si>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</si>
  <si>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</si>
  <si>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</si>
  <si>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</si>
  <si>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</si>
  <si>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</si>
  <si>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</si>
  <si>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</si>
  <si>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</si>
  <si>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</si>
  <si>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</si>
  <si>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</si>
  <si>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</si>
  <si>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24112 Bruntál, oprava MK Neumanova v úseku Horova - Volkerova vč. chodníků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</si>
  <si>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</si>
  <si>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</si>
  <si>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</si>
  <si>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</si>
  <si>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</si>
  <si>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</si>
  <si>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</si>
  <si>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</si>
  <si>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</si>
  <si>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</si>
  <si>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</si>
  <si>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</si>
  <si>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</si>
  <si>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</si>
  <si>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</si>
  <si>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</si>
  <si>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</si>
  <si>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</si>
  <si>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</si>
  <si>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</si>
  <si>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</si>
  <si>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</si>
  <si>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</si>
  <si>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</si>
  <si>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</si>
  <si>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</si>
  <si>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</si>
  <si>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</si>
  <si>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</si>
  <si>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</si>
  <si>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</si>
  <si>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</si>
  <si>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</si>
  <si>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</si>
  <si>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</si>
  <si>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</si>
  <si>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</si>
  <si>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</si>
  <si>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</si>
  <si>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</si>
  <si>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</si>
  <si>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</si>
  <si>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</si>
  <si>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123188VD</t>
  </si>
  <si>
    <t>Vytýčení sítí</t>
  </si>
  <si>
    <t>7</t>
  </si>
  <si>
    <t>113151314R00</t>
  </si>
  <si>
    <t>Fréz.živič.krytu nad 500 m2, s překážkami, tl.5 cm</t>
  </si>
  <si>
    <t>m2</t>
  </si>
  <si>
    <t>11_</t>
  </si>
  <si>
    <t>1_</t>
  </si>
  <si>
    <t>(5,9+5,5)/2*56,0</t>
  </si>
  <si>
    <t>(4,5*2,5)/2*2</t>
  </si>
  <si>
    <t>(2,0*2,0)/2*2</t>
  </si>
  <si>
    <t>8</t>
  </si>
  <si>
    <t>113151316R00</t>
  </si>
  <si>
    <t>Fréz.živič.krytu nad 500 m2, s překážkami, tl.7 cm</t>
  </si>
  <si>
    <t>Spodní PMH</t>
  </si>
  <si>
    <t>334,45</t>
  </si>
  <si>
    <t>9</t>
  </si>
  <si>
    <t>113106121R00</t>
  </si>
  <si>
    <t>Rozebrání dlažeb z betonových dlaždic na sucho</t>
  </si>
  <si>
    <t>(13,0+11,0)*1,0</t>
  </si>
  <si>
    <t>11,0*1,20</t>
  </si>
  <si>
    <t>22,0*1,2</t>
  </si>
  <si>
    <t>12,0*1,25</t>
  </si>
  <si>
    <t>40,0*1,25</t>
  </si>
  <si>
    <t>10</t>
  </si>
  <si>
    <t>113201111R00</t>
  </si>
  <si>
    <t>Vytrhání obrubníků chodníkových a parkových</t>
  </si>
  <si>
    <t>m</t>
  </si>
  <si>
    <t>13,0+11,0+11,0*2+22,0+1,25+12,0*2+40,0</t>
  </si>
  <si>
    <t>122201102R00</t>
  </si>
  <si>
    <t>Odkopávky nezapažené v hor. 3 do 1000 m3</t>
  </si>
  <si>
    <t>m3</t>
  </si>
  <si>
    <t>12_</t>
  </si>
  <si>
    <t>(334,45+128,6+133,25*0,1)*0,25</t>
  </si>
  <si>
    <t>122201109R00</t>
  </si>
  <si>
    <t>Příplatek za lepivost - odkopávky v hor. 3</t>
  </si>
  <si>
    <t>119,094*0,5</t>
  </si>
  <si>
    <t>13</t>
  </si>
  <si>
    <t>162701105R00</t>
  </si>
  <si>
    <t>Vodorovné přemístění výkopku z hor.1-4 do 10000 m</t>
  </si>
  <si>
    <t>16_</t>
  </si>
  <si>
    <t>14</t>
  </si>
  <si>
    <t>162701109R00</t>
  </si>
  <si>
    <t>Příplatek k vod. přemístění hor.1-4 za další 1 km</t>
  </si>
  <si>
    <t>119,094*6</t>
  </si>
  <si>
    <t>15</t>
  </si>
  <si>
    <t>181101102R00</t>
  </si>
  <si>
    <t>Úprava pláně v zářezech v hor. 1-4, se zhutněním</t>
  </si>
  <si>
    <t>18_</t>
  </si>
  <si>
    <t>334,45+128,6+133,25*0,1</t>
  </si>
  <si>
    <t>199000002R00</t>
  </si>
  <si>
    <t>Poplatek za skládku horniny 1- 4, č. dle katal. odpadů 17 05 04</t>
  </si>
  <si>
    <t>19_</t>
  </si>
  <si>
    <t>17</t>
  </si>
  <si>
    <t>564871111R00</t>
  </si>
  <si>
    <t>Podklad ze štěrkodrti po zhutnění tloušťky 25 cm</t>
  </si>
  <si>
    <t>56_</t>
  </si>
  <si>
    <t>5_</t>
  </si>
  <si>
    <t>573111113R00</t>
  </si>
  <si>
    <t>Postřik infiltrační s posypem, asfalt 1,5 kg/m2</t>
  </si>
  <si>
    <t>57_</t>
  </si>
  <si>
    <t>573231125R00</t>
  </si>
  <si>
    <t>Postřik spojovací z KAE, množství zbytkového asfaltu 0,5 kg/m2</t>
  </si>
  <si>
    <t>20</t>
  </si>
  <si>
    <t>577131211R00</t>
  </si>
  <si>
    <t>Beton asfalt. ACO 8,nebo ACO 11, do 3 m, tl. 4 cm</t>
  </si>
  <si>
    <t>21</t>
  </si>
  <si>
    <t>577141122R00</t>
  </si>
  <si>
    <t>Beton asfalt. ACL 16+ ložný, š. do 3 m, tl. 5 cm</t>
  </si>
  <si>
    <t>22</t>
  </si>
  <si>
    <t>596215021R00</t>
  </si>
  <si>
    <t>Kladení zámkové dlažby tl. 6 cm do drtě tl. 4 cm</t>
  </si>
  <si>
    <t>59_</t>
  </si>
  <si>
    <t>11,0*1,30</t>
  </si>
  <si>
    <t>23</t>
  </si>
  <si>
    <t>596291111R00</t>
  </si>
  <si>
    <t>Řezání zámkové dlažby tl. 60 mm</t>
  </si>
  <si>
    <t>24</t>
  </si>
  <si>
    <t>59245110</t>
  </si>
  <si>
    <t>Dlažba skladebná  200 x 100 x 60 mm přírodní</t>
  </si>
  <si>
    <t>(129,7-8,0)*1,02</t>
  </si>
  <si>
    <t>25</t>
  </si>
  <si>
    <t>592451151</t>
  </si>
  <si>
    <t>Dlažba skladebná  pro nevidomé 200 x 100 x 60 mm červená</t>
  </si>
  <si>
    <t>8,0*1,02</t>
  </si>
  <si>
    <t>26</t>
  </si>
  <si>
    <t>599141111R00</t>
  </si>
  <si>
    <t>Vyplnění spár živičnou zálivkou</t>
  </si>
  <si>
    <t>27</t>
  </si>
  <si>
    <t>899331111R00</t>
  </si>
  <si>
    <t>Výšková úprava vstupu do 20 cm, zvýšení poklopu</t>
  </si>
  <si>
    <t>kus</t>
  </si>
  <si>
    <t>89_</t>
  </si>
  <si>
    <t>8_</t>
  </si>
  <si>
    <t>28</t>
  </si>
  <si>
    <t>899431111R00</t>
  </si>
  <si>
    <t>Výšková úprava do 20 cm, zvýšení krytu šoupěte</t>
  </si>
  <si>
    <t>29</t>
  </si>
  <si>
    <t>917862111RT5</t>
  </si>
  <si>
    <t>Osazení stojatého obrubníku betonového, s boční opěrou, do lože z betonu C 12/15</t>
  </si>
  <si>
    <t>91_</t>
  </si>
  <si>
    <t>9_</t>
  </si>
  <si>
    <t>12,0+1,25</t>
  </si>
  <si>
    <t>30</t>
  </si>
  <si>
    <t>917461111R00</t>
  </si>
  <si>
    <t>Osaz. stoj. obrub. kam. s opěrou, lože z C 12/15</t>
  </si>
  <si>
    <t>133,25-12,0-1,25</t>
  </si>
  <si>
    <t>31</t>
  </si>
  <si>
    <t>58380211</t>
  </si>
  <si>
    <t>Krajník silniční KS 3, rozměr 130 x 200 x 300 až 800 mm</t>
  </si>
  <si>
    <t>doplnění stávajících krajníkú místo betonových</t>
  </si>
  <si>
    <t>obrub a výměna části poškozených</t>
  </si>
  <si>
    <t>15,0</t>
  </si>
  <si>
    <t>32</t>
  </si>
  <si>
    <t>919735112R00</t>
  </si>
  <si>
    <t>Řezání stávajícího živičného krytu tl. 5 - 10 cm</t>
  </si>
  <si>
    <t>12,0+8,0</t>
  </si>
  <si>
    <t>33</t>
  </si>
  <si>
    <t>998225111R00</t>
  </si>
  <si>
    <t>Přesun hmot, pozemní komunikace, kryt živičný</t>
  </si>
  <si>
    <t>t</t>
  </si>
  <si>
    <t>34</t>
  </si>
  <si>
    <t>979024441R00</t>
  </si>
  <si>
    <t>Očištění vybour. obrubníků všech loží a výplní</t>
  </si>
  <si>
    <t>97_</t>
  </si>
  <si>
    <t>krajníky KS3</t>
  </si>
  <si>
    <t>13,0+11,0+11,0+22,0+12,0+40,0-15,0</t>
  </si>
  <si>
    <t>35</t>
  </si>
  <si>
    <t>979082213R00</t>
  </si>
  <si>
    <t>Vodorovná doprava suti po suchu do 1 km</t>
  </si>
  <si>
    <t>S_</t>
  </si>
  <si>
    <t>frézovaný materiál -PMH</t>
  </si>
  <si>
    <t>51,5053</t>
  </si>
  <si>
    <t>dlažba</t>
  </si>
  <si>
    <t>17,7468</t>
  </si>
  <si>
    <t>betonové obruby a část KS3</t>
  </si>
  <si>
    <t>(11,0+132,0+1,25+15,0)*0,22</t>
  </si>
  <si>
    <t>36</t>
  </si>
  <si>
    <t>979082219R00</t>
  </si>
  <si>
    <t>Příplatek za dopravu suti po suchu za další 1 km</t>
  </si>
  <si>
    <t>51,5053*16</t>
  </si>
  <si>
    <t>17,747*3</t>
  </si>
  <si>
    <t>35,035*3</t>
  </si>
  <si>
    <t>37</t>
  </si>
  <si>
    <t>979999982R00</t>
  </si>
  <si>
    <t>Poplatek za recyklaci betonu kusovost nad 1600 cm2 (skup.170101)</t>
  </si>
  <si>
    <t>17,7468+35,035</t>
  </si>
  <si>
    <t>38</t>
  </si>
  <si>
    <t>979999995R00</t>
  </si>
  <si>
    <t>Výkup asfaltového recyklátu</t>
  </si>
  <si>
    <t>39</t>
  </si>
  <si>
    <t>979990261R00</t>
  </si>
  <si>
    <t>Poplatek za uložení asfaltové směsi obsahující dehet</t>
  </si>
  <si>
    <t>Beton asfalt. ACO 11, tl. 4 cm</t>
  </si>
  <si>
    <t>Poplatek za uložení asfaltové směsi obsahující dehet (170301)</t>
  </si>
  <si>
    <t>IČ 00295892</t>
  </si>
  <si>
    <t>Město Bruntál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</si>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</sst>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workbookViewId="0">
      <pane ySplit="11" topLeftCell="A12" activePane="bottomLeft" state="frozen"/>
      <selection pane="bottomLeft" activeCell="E8" sqref="E8:E9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309</v>
      </c>
      <c r="D8" s="82" t="s">
        <v>13</v>
      </c>
      <c r="E8" s="82" t="s">
        <v>7</v>
      </c>
      <c r="F8" s="82" t="s">
        <v>13</v>
      </c>
      <c r="G8" s="85" t="str">
        <f>'Stavební rozpočet'!H8</f>
        <v>31.07.2024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3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rozpočet'!I35,2)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rozpočet'!I40,2)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rozpočet'!I44,2)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rozpočet'!I47,2)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rozpočet'!I49,2)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rozpočet'!I51,2)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rozpočet'!I56,2)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rozpočet'!I69,2)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rozpočet'!I72,2)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rozpočet'!I84,2)</f>
        <v>0</v>
      </c>
      <c r="H22" s="11" t="s">
        <v>21</v>
      </c>
      <c r="I22" s="12">
        <f t="shared" si="0"/>
        <v>0</v>
      </c>
    </row>
    <row r="23" spans="1:9" x14ac:dyDescent="0.2">
      <c r="A23" s="1" t="s">
        <v>18</v>
      </c>
      <c r="B23" s="2" t="s">
        <v>44</v>
      </c>
      <c r="C23" s="82" t="s">
        <v>45</v>
      </c>
      <c r="D23" s="82"/>
      <c r="E23" s="82"/>
      <c r="F23" s="82"/>
      <c r="G23" s="12">
        <f>ROUND('Stavební rozpočet'!I88,2)</f>
        <v>0</v>
      </c>
      <c r="H23" s="11" t="s">
        <v>21</v>
      </c>
      <c r="I23" s="12">
        <f t="shared" si="0"/>
        <v>0</v>
      </c>
    </row>
    <row r="24" spans="1:9" x14ac:dyDescent="0.2">
      <c r="F24" s="3" t="s">
        <v>46</v>
      </c>
      <c r="G24" s="13">
        <f>ROUND(SUM(I11:I23),2)</f>
        <v>0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4" sqref="I4:I5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47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48</v>
      </c>
      <c r="I2" s="135" t="s">
        <v>308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48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48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49</v>
      </c>
      <c r="I8" s="137">
        <v>39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50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309</v>
      </c>
      <c r="G10" s="82"/>
      <c r="H10" s="82" t="s">
        <v>51</v>
      </c>
      <c r="I10" s="85" t="str">
        <f>'Stavební rozpočet'!H8</f>
        <v>31.07.2024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52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53</v>
      </c>
      <c r="B13" s="131" t="s">
        <v>54</v>
      </c>
      <c r="C13" s="132"/>
      <c r="D13" s="15" t="s">
        <v>55</v>
      </c>
      <c r="E13" s="131" t="s">
        <v>56</v>
      </c>
      <c r="F13" s="132"/>
      <c r="G13" s="15" t="s">
        <v>57</v>
      </c>
      <c r="H13" s="131" t="s">
        <v>58</v>
      </c>
      <c r="I13" s="132"/>
    </row>
    <row r="14" spans="1:9" ht="16" x14ac:dyDescent="0.2">
      <c r="A14" s="16" t="s">
        <v>59</v>
      </c>
      <c r="B14" s="17" t="s">
        <v>60</v>
      </c>
      <c r="C14" s="18">
        <f>SUM('Stavební rozpočet'!AB12:AB103)</f>
        <v>0</v>
      </c>
      <c r="D14" s="119" t="s">
        <v>61</v>
      </c>
      <c r="E14" s="120"/>
      <c r="F14" s="18">
        <f>VORN!I15</f>
        <v>0</v>
      </c>
      <c r="G14" s="119" t="s">
        <v>62</v>
      </c>
      <c r="H14" s="120"/>
      <c r="I14" s="19">
        <f>VORN!I21</f>
        <v>0</v>
      </c>
    </row>
    <row r="15" spans="1:9" ht="16" x14ac:dyDescent="0.2">
      <c r="A15" s="20" t="s">
        <v>18</v>
      </c>
      <c r="B15" s="17" t="s">
        <v>63</v>
      </c>
      <c r="C15" s="18">
        <f>SUM('Stavební rozpočet'!AC12:AC103)</f>
        <v>0</v>
      </c>
      <c r="D15" s="119" t="s">
        <v>64</v>
      </c>
      <c r="E15" s="120"/>
      <c r="F15" s="18">
        <f>VORN!I16</f>
        <v>0</v>
      </c>
      <c r="G15" s="119" t="s">
        <v>65</v>
      </c>
      <c r="H15" s="120"/>
      <c r="I15" s="19">
        <f>VORN!I22</f>
        <v>0</v>
      </c>
    </row>
    <row r="16" spans="1:9" ht="16" x14ac:dyDescent="0.2">
      <c r="A16" s="16" t="s">
        <v>66</v>
      </c>
      <c r="B16" s="17" t="s">
        <v>60</v>
      </c>
      <c r="C16" s="18">
        <f>SUM('Stavební rozpočet'!AD12:AD103)</f>
        <v>0</v>
      </c>
      <c r="D16" s="119" t="s">
        <v>67</v>
      </c>
      <c r="E16" s="120"/>
      <c r="F16" s="18">
        <f>VORN!I17</f>
        <v>0</v>
      </c>
      <c r="G16" s="119" t="s">
        <v>68</v>
      </c>
      <c r="H16" s="120"/>
      <c r="I16" s="19">
        <f>VORN!I23</f>
        <v>0</v>
      </c>
    </row>
    <row r="17" spans="1:9" ht="16" x14ac:dyDescent="0.2">
      <c r="A17" s="20" t="s">
        <v>18</v>
      </c>
      <c r="B17" s="17" t="s">
        <v>63</v>
      </c>
      <c r="C17" s="18">
        <f>SUM('Stavební rozpočet'!AE12:AE103)</f>
        <v>0</v>
      </c>
      <c r="D17" s="119" t="s">
        <v>18</v>
      </c>
      <c r="E17" s="120"/>
      <c r="F17" s="19" t="s">
        <v>18</v>
      </c>
      <c r="G17" s="119" t="s">
        <v>69</v>
      </c>
      <c r="H17" s="120"/>
      <c r="I17" s="19">
        <f>VORN!I24</f>
        <v>0</v>
      </c>
    </row>
    <row r="18" spans="1:9" ht="16" x14ac:dyDescent="0.2">
      <c r="A18" s="16" t="s">
        <v>70</v>
      </c>
      <c r="B18" s="17" t="s">
        <v>60</v>
      </c>
      <c r="C18" s="18">
        <f>SUM('Stavební rozpočet'!AF12:AF103)</f>
        <v>0</v>
      </c>
      <c r="D18" s="119" t="s">
        <v>18</v>
      </c>
      <c r="E18" s="120"/>
      <c r="F18" s="19" t="s">
        <v>18</v>
      </c>
      <c r="G18" s="119" t="s">
        <v>71</v>
      </c>
      <c r="H18" s="120"/>
      <c r="I18" s="19">
        <f>VORN!I25</f>
        <v>0</v>
      </c>
    </row>
    <row r="19" spans="1:9" ht="16" x14ac:dyDescent="0.2">
      <c r="A19" s="20" t="s">
        <v>18</v>
      </c>
      <c r="B19" s="17" t="s">
        <v>63</v>
      </c>
      <c r="C19" s="18">
        <f>SUM('Stavební rozpočet'!AG12:AG103)</f>
        <v>0</v>
      </c>
      <c r="D19" s="119" t="s">
        <v>18</v>
      </c>
      <c r="E19" s="120"/>
      <c r="F19" s="19" t="s">
        <v>18</v>
      </c>
      <c r="G19" s="119" t="s">
        <v>72</v>
      </c>
      <c r="H19" s="120"/>
      <c r="I19" s="19">
        <f>VORN!I26</f>
        <v>0</v>
      </c>
    </row>
    <row r="20" spans="1:9" ht="16" x14ac:dyDescent="0.2">
      <c r="A20" s="111" t="s">
        <v>73</v>
      </c>
      <c r="B20" s="112"/>
      <c r="C20" s="18">
        <f>SUM('Stavební rozpočet'!AH12:AH103)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6" x14ac:dyDescent="0.2">
      <c r="A21" s="126" t="s">
        <v>74</v>
      </c>
      <c r="B21" s="127"/>
      <c r="C21" s="21">
        <f>SUM('Stavební rozpočet'!Z12:Z103)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">
      <c r="A22" s="128" t="s">
        <v>75</v>
      </c>
      <c r="B22" s="124"/>
      <c r="C22" s="23">
        <f>ROUND(SUM(C14:C21),2)</f>
        <v>0</v>
      </c>
      <c r="D22" s="123" t="s">
        <v>76</v>
      </c>
      <c r="E22" s="124"/>
      <c r="F22" s="23">
        <f>SUM(F14:F21)</f>
        <v>0</v>
      </c>
      <c r="G22" s="123" t="s">
        <v>77</v>
      </c>
      <c r="H22" s="124"/>
      <c r="I22" s="23">
        <f>SUM(I14:I21)</f>
        <v>0</v>
      </c>
    </row>
    <row r="23" spans="1:9" ht="16" x14ac:dyDescent="0.2">
      <c r="D23" s="111" t="s">
        <v>78</v>
      </c>
      <c r="E23" s="112"/>
      <c r="F23" s="24">
        <v>0</v>
      </c>
      <c r="G23" s="125" t="s">
        <v>79</v>
      </c>
      <c r="H23" s="112"/>
      <c r="I23" s="18">
        <v>0</v>
      </c>
    </row>
    <row r="24" spans="1:9" ht="16" x14ac:dyDescent="0.2">
      <c r="G24" s="111" t="s">
        <v>80</v>
      </c>
      <c r="H24" s="112"/>
      <c r="I24" s="21">
        <f>vorn_sum</f>
        <v>0</v>
      </c>
    </row>
    <row r="25" spans="1:9" ht="16" x14ac:dyDescent="0.2">
      <c r="G25" s="111" t="s">
        <v>81</v>
      </c>
      <c r="H25" s="112"/>
      <c r="I25" s="23">
        <v>0</v>
      </c>
    </row>
    <row r="27" spans="1:9" ht="16" x14ac:dyDescent="0.2">
      <c r="A27" s="113" t="s">
        <v>82</v>
      </c>
      <c r="B27" s="114"/>
      <c r="C27" s="25">
        <f>ROUND(SUM('Stavební rozpočet'!AJ12:AJ103),2)</f>
        <v>0</v>
      </c>
    </row>
    <row r="28" spans="1:9" ht="16" x14ac:dyDescent="0.2">
      <c r="A28" s="115" t="s">
        <v>83</v>
      </c>
      <c r="B28" s="116"/>
      <c r="C28" s="26">
        <f>ROUND(SUM('Stavební rozpočet'!AK12:AK103),2)</f>
        <v>0</v>
      </c>
      <c r="D28" s="117" t="s">
        <v>84</v>
      </c>
      <c r="E28" s="114"/>
      <c r="F28" s="25">
        <f>ROUND(C28*(12/100),2)</f>
        <v>0</v>
      </c>
      <c r="G28" s="117" t="s">
        <v>85</v>
      </c>
      <c r="H28" s="114"/>
      <c r="I28" s="25">
        <f>ROUND(SUM(C27:C29),2)</f>
        <v>0</v>
      </c>
    </row>
    <row r="29" spans="1:9" ht="16" x14ac:dyDescent="0.2">
      <c r="A29" s="115" t="s">
        <v>86</v>
      </c>
      <c r="B29" s="116"/>
      <c r="C29" s="26">
        <f>ROUND(SUM('Stavební rozpočet'!AL12:AL103)+(F22+I22+F23+I23+I24+I25),2)</f>
        <v>0</v>
      </c>
      <c r="D29" s="118" t="s">
        <v>87</v>
      </c>
      <c r="E29" s="116"/>
      <c r="F29" s="26">
        <f>ROUND(C29*(21/100),2)</f>
        <v>0</v>
      </c>
      <c r="G29" s="118" t="s">
        <v>88</v>
      </c>
      <c r="H29" s="116"/>
      <c r="I29" s="26">
        <f>ROUND(SUM(F28:F29)+I28,2)</f>
        <v>0</v>
      </c>
    </row>
    <row r="31" spans="1:9" ht="16" x14ac:dyDescent="0.2">
      <c r="A31" s="108" t="s">
        <v>89</v>
      </c>
      <c r="B31" s="100"/>
      <c r="C31" s="101"/>
      <c r="D31" s="99" t="s">
        <v>90</v>
      </c>
      <c r="E31" s="100"/>
      <c r="F31" s="101"/>
      <c r="G31" s="99" t="s">
        <v>91</v>
      </c>
      <c r="H31" s="100"/>
      <c r="I31" s="101"/>
    </row>
    <row r="32" spans="1:9" ht="16" x14ac:dyDescent="0.2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ht="16" x14ac:dyDescent="0.2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ht="16" x14ac:dyDescent="0.2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ht="16" x14ac:dyDescent="0.2">
      <c r="A35" s="110" t="s">
        <v>92</v>
      </c>
      <c r="B35" s="106"/>
      <c r="C35" s="107"/>
      <c r="D35" s="105" t="s">
        <v>92</v>
      </c>
      <c r="E35" s="106"/>
      <c r="F35" s="107"/>
      <c r="G35" s="105" t="s">
        <v>92</v>
      </c>
      <c r="H35" s="106"/>
      <c r="I35" s="107"/>
    </row>
    <row r="36" spans="1:9" x14ac:dyDescent="0.2">
      <c r="A36" s="27" t="s">
        <v>93</v>
      </c>
    </row>
    <row r="37" spans="1:9" ht="12.75" customHeight="1" x14ac:dyDescent="0.2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94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48</v>
      </c>
      <c r="I2" s="158" t="s">
        <v>18</v>
      </c>
    </row>
    <row r="3" spans="1:9" ht="25.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48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48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49</v>
      </c>
      <c r="I8" s="137">
        <v>39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50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51</v>
      </c>
      <c r="I10" s="85" t="str">
        <f>'Stavební rozpočet'!H8</f>
        <v>31.07.2024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95</v>
      </c>
      <c r="B13" s="148"/>
      <c r="C13" s="148"/>
      <c r="D13" s="148"/>
      <c r="E13" s="148"/>
    </row>
    <row r="14" spans="1:9" x14ac:dyDescent="0.2">
      <c r="A14" s="149" t="s">
        <v>96</v>
      </c>
      <c r="B14" s="150"/>
      <c r="C14" s="150"/>
      <c r="D14" s="150"/>
      <c r="E14" s="151"/>
      <c r="F14" s="28" t="s">
        <v>97</v>
      </c>
      <c r="G14" s="28" t="s">
        <v>98</v>
      </c>
      <c r="H14" s="28" t="s">
        <v>99</v>
      </c>
      <c r="I14" s="28" t="s">
        <v>97</v>
      </c>
    </row>
    <row r="15" spans="1:9" x14ac:dyDescent="0.2">
      <c r="A15" s="155" t="s">
        <v>61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55" t="s">
        <v>64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52" t="s">
        <v>67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39" t="s">
        <v>100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9" t="s">
        <v>58</v>
      </c>
      <c r="B20" s="150"/>
      <c r="C20" s="150"/>
      <c r="D20" s="150"/>
      <c r="E20" s="151"/>
      <c r="F20" s="28" t="s">
        <v>97</v>
      </c>
      <c r="G20" s="28" t="s">
        <v>98</v>
      </c>
      <c r="H20" s="28" t="s">
        <v>99</v>
      </c>
      <c r="I20" s="28" t="s">
        <v>97</v>
      </c>
    </row>
    <row r="21" spans="1:9" x14ac:dyDescent="0.2">
      <c r="A21" s="155" t="s">
        <v>62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55" t="s">
        <v>65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55" t="s">
        <v>68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55" t="s">
        <v>69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55" t="s">
        <v>71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52" t="s">
        <v>72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39" t="s">
        <v>101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42" t="s">
        <v>102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103</v>
      </c>
      <c r="B33" s="148"/>
      <c r="C33" s="148"/>
      <c r="D33" s="148"/>
      <c r="E33" s="148"/>
    </row>
    <row r="34" spans="1:9" x14ac:dyDescent="0.2">
      <c r="A34" s="149" t="s">
        <v>104</v>
      </c>
      <c r="B34" s="150"/>
      <c r="C34" s="150"/>
      <c r="D34" s="150"/>
      <c r="E34" s="151"/>
      <c r="F34" s="28" t="s">
        <v>97</v>
      </c>
      <c r="G34" s="28" t="s">
        <v>98</v>
      </c>
      <c r="H34" s="28" t="s">
        <v>99</v>
      </c>
      <c r="I34" s="28" t="s">
        <v>97</v>
      </c>
    </row>
    <row r="35" spans="1:9" x14ac:dyDescent="0.2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39" t="s">
        <v>105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05"/>
  <sheetViews>
    <sheetView tabSelected="1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39.5" customWidth="1"/>
    <col min="5" max="5" width="30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69.5" hidden="1" customWidth="1"/>
    <col min="77" max="78" width="12.1640625" hidden="1"/>
  </cols>
  <sheetData>
    <row r="1" spans="1:76" ht="54.75" customHeight="1" x14ac:dyDescent="0.2">
      <c r="A1" s="173" t="s">
        <v>106</v>
      </c>
      <c r="B1" s="173"/>
      <c r="C1" s="173"/>
      <c r="D1" s="173"/>
      <c r="E1" s="173"/>
      <c r="F1" s="73"/>
      <c r="G1" s="73"/>
      <c r="H1" s="74"/>
      <c r="I1" s="74"/>
      <c r="J1" s="74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107</v>
      </c>
      <c r="E2" s="138"/>
      <c r="F2" s="89" t="s">
        <v>2</v>
      </c>
      <c r="G2" s="89"/>
      <c r="H2" s="168" t="s">
        <v>3</v>
      </c>
      <c r="I2" s="171" t="s">
        <v>4</v>
      </c>
      <c r="J2" s="76" t="s">
        <v>307</v>
      </c>
      <c r="K2" s="79"/>
    </row>
    <row r="3" spans="1:76" x14ac:dyDescent="0.2">
      <c r="A3" s="93"/>
      <c r="B3" s="82"/>
      <c r="C3" s="82"/>
      <c r="D3" s="98"/>
      <c r="E3" s="98"/>
      <c r="F3" s="82"/>
      <c r="G3" s="82"/>
      <c r="H3" s="169"/>
      <c r="I3" s="169"/>
      <c r="J3" s="77" t="s">
        <v>306</v>
      </c>
      <c r="K3" s="80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9"/>
      <c r="I4" s="172" t="s">
        <v>8</v>
      </c>
      <c r="J4" s="77" t="s">
        <v>108</v>
      </c>
      <c r="K4" s="80"/>
    </row>
    <row r="5" spans="1:76" x14ac:dyDescent="0.2">
      <c r="A5" s="93"/>
      <c r="B5" s="82"/>
      <c r="C5" s="82"/>
      <c r="D5" s="82"/>
      <c r="E5" s="82"/>
      <c r="F5" s="82"/>
      <c r="G5" s="82"/>
      <c r="H5" s="169"/>
      <c r="I5" s="169"/>
      <c r="J5" s="77"/>
      <c r="K5" s="80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9" t="s">
        <v>3</v>
      </c>
      <c r="I6" s="172" t="s">
        <v>11</v>
      </c>
      <c r="J6" s="77" t="s">
        <v>108</v>
      </c>
      <c r="K6" s="80"/>
    </row>
    <row r="7" spans="1:76" x14ac:dyDescent="0.2">
      <c r="A7" s="93"/>
      <c r="B7" s="82"/>
      <c r="C7" s="82"/>
      <c r="D7" s="82"/>
      <c r="E7" s="82"/>
      <c r="F7" s="82"/>
      <c r="G7" s="82"/>
      <c r="H7" s="169"/>
      <c r="I7" s="169"/>
      <c r="J7" s="77"/>
      <c r="K7" s="80"/>
    </row>
    <row r="8" spans="1:76" x14ac:dyDescent="0.2">
      <c r="A8" s="94" t="s">
        <v>50</v>
      </c>
      <c r="B8" s="82"/>
      <c r="C8" s="82"/>
      <c r="D8" s="87" t="s">
        <v>3</v>
      </c>
      <c r="E8" s="82"/>
      <c r="F8" s="82" t="s">
        <v>13</v>
      </c>
      <c r="G8" s="82"/>
      <c r="H8" s="169" t="s">
        <v>7</v>
      </c>
      <c r="I8" s="172" t="s">
        <v>12</v>
      </c>
      <c r="J8" s="77" t="s">
        <v>309</v>
      </c>
      <c r="K8" s="80"/>
    </row>
    <row r="9" spans="1:76" x14ac:dyDescent="0.2">
      <c r="A9" s="95"/>
      <c r="B9" s="88"/>
      <c r="C9" s="88"/>
      <c r="D9" s="88"/>
      <c r="E9" s="88"/>
      <c r="F9" s="88"/>
      <c r="G9" s="88"/>
      <c r="H9" s="170"/>
      <c r="I9" s="170"/>
      <c r="J9" s="78"/>
      <c r="K9" s="81"/>
    </row>
    <row r="10" spans="1:76" x14ac:dyDescent="0.2">
      <c r="A10" s="37" t="s">
        <v>109</v>
      </c>
      <c r="B10" s="38" t="s">
        <v>14</v>
      </c>
      <c r="C10" s="38" t="s">
        <v>15</v>
      </c>
      <c r="D10" s="166" t="s">
        <v>16</v>
      </c>
      <c r="E10" s="167"/>
      <c r="F10" s="38" t="s">
        <v>110</v>
      </c>
      <c r="G10" s="39" t="s">
        <v>111</v>
      </c>
      <c r="H10" s="63" t="s">
        <v>112</v>
      </c>
      <c r="I10" s="64" t="s">
        <v>113</v>
      </c>
      <c r="K10" s="40"/>
      <c r="BK10" s="41" t="s">
        <v>114</v>
      </c>
      <c r="BL10" s="42" t="s">
        <v>115</v>
      </c>
      <c r="BW10" s="42" t="s">
        <v>116</v>
      </c>
    </row>
    <row r="11" spans="1:76" x14ac:dyDescent="0.2">
      <c r="A11" s="43" t="s">
        <v>3</v>
      </c>
      <c r="B11" s="44" t="s">
        <v>3</v>
      </c>
      <c r="C11" s="44" t="s">
        <v>3</v>
      </c>
      <c r="D11" s="162" t="s">
        <v>117</v>
      </c>
      <c r="E11" s="163"/>
      <c r="F11" s="44" t="s">
        <v>3</v>
      </c>
      <c r="G11" s="44" t="s">
        <v>3</v>
      </c>
      <c r="H11" s="65" t="s">
        <v>118</v>
      </c>
      <c r="I11" s="66" t="s">
        <v>119</v>
      </c>
      <c r="K11" s="45"/>
      <c r="Z11" s="41" t="s">
        <v>120</v>
      </c>
      <c r="AA11" s="41" t="s">
        <v>121</v>
      </c>
      <c r="AB11" s="41" t="s">
        <v>122</v>
      </c>
      <c r="AC11" s="41" t="s">
        <v>123</v>
      </c>
      <c r="AD11" s="41" t="s">
        <v>124</v>
      </c>
      <c r="AE11" s="41" t="s">
        <v>125</v>
      </c>
      <c r="AF11" s="41" t="s">
        <v>126</v>
      </c>
      <c r="AG11" s="41" t="s">
        <v>127</v>
      </c>
      <c r="AH11" s="41" t="s">
        <v>128</v>
      </c>
      <c r="BH11" s="41" t="s">
        <v>129</v>
      </c>
      <c r="BI11" s="41" t="s">
        <v>130</v>
      </c>
      <c r="BJ11" s="41" t="s">
        <v>131</v>
      </c>
    </row>
    <row r="12" spans="1:76" x14ac:dyDescent="0.2">
      <c r="A12" s="46" t="s">
        <v>18</v>
      </c>
      <c r="B12" s="59" t="s">
        <v>18</v>
      </c>
      <c r="C12" s="59" t="s">
        <v>19</v>
      </c>
      <c r="D12" s="164" t="s">
        <v>20</v>
      </c>
      <c r="E12" s="165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">
      <c r="A13" s="1" t="s">
        <v>132</v>
      </c>
      <c r="B13" s="2" t="s">
        <v>18</v>
      </c>
      <c r="C13" s="2" t="s">
        <v>133</v>
      </c>
      <c r="D13" s="87" t="s">
        <v>134</v>
      </c>
      <c r="E13" s="82"/>
      <c r="F13" s="2" t="s">
        <v>135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132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136</v>
      </c>
      <c r="AZ13" s="11" t="s">
        <v>137</v>
      </c>
      <c r="BA13" s="41" t="s">
        <v>138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7" t="s">
        <v>134</v>
      </c>
    </row>
    <row r="14" spans="1:76" x14ac:dyDescent="0.2">
      <c r="A14" s="1" t="s">
        <v>139</v>
      </c>
      <c r="B14" s="2" t="s">
        <v>18</v>
      </c>
      <c r="C14" s="2" t="s">
        <v>140</v>
      </c>
      <c r="D14" s="87" t="s">
        <v>141</v>
      </c>
      <c r="E14" s="82"/>
      <c r="F14" s="2" t="s">
        <v>135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132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136</v>
      </c>
      <c r="AZ14" s="11" t="s">
        <v>137</v>
      </c>
      <c r="BA14" s="41" t="s">
        <v>138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7" t="s">
        <v>141</v>
      </c>
    </row>
    <row r="15" spans="1:76" x14ac:dyDescent="0.2">
      <c r="A15" s="1" t="s">
        <v>142</v>
      </c>
      <c r="B15" s="2" t="s">
        <v>18</v>
      </c>
      <c r="C15" s="2" t="s">
        <v>143</v>
      </c>
      <c r="D15" s="87" t="s">
        <v>144</v>
      </c>
      <c r="E15" s="82"/>
      <c r="F15" s="2" t="s">
        <v>135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132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136</v>
      </c>
      <c r="AZ15" s="11" t="s">
        <v>137</v>
      </c>
      <c r="BA15" s="41" t="s">
        <v>138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7" t="s">
        <v>144</v>
      </c>
    </row>
    <row r="16" spans="1:76" x14ac:dyDescent="0.2">
      <c r="A16" s="1" t="s">
        <v>145</v>
      </c>
      <c r="B16" s="2" t="s">
        <v>18</v>
      </c>
      <c r="C16" s="2" t="s">
        <v>146</v>
      </c>
      <c r="D16" s="87" t="s">
        <v>147</v>
      </c>
      <c r="E16" s="82"/>
      <c r="F16" s="2" t="s">
        <v>135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132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136</v>
      </c>
      <c r="AZ16" s="11" t="s">
        <v>137</v>
      </c>
      <c r="BA16" s="41" t="s">
        <v>138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7" t="s">
        <v>147</v>
      </c>
    </row>
    <row r="17" spans="1:76" x14ac:dyDescent="0.2">
      <c r="A17" s="1" t="s">
        <v>148</v>
      </c>
      <c r="B17" s="2" t="s">
        <v>18</v>
      </c>
      <c r="C17" s="2" t="s">
        <v>149</v>
      </c>
      <c r="D17" s="87" t="s">
        <v>62</v>
      </c>
      <c r="E17" s="82"/>
      <c r="F17" s="2" t="s">
        <v>135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132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136</v>
      </c>
      <c r="AZ17" s="11" t="s">
        <v>137</v>
      </c>
      <c r="BA17" s="41" t="s">
        <v>138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7" t="s">
        <v>62</v>
      </c>
    </row>
    <row r="18" spans="1:76" x14ac:dyDescent="0.2">
      <c r="A18" s="1" t="s">
        <v>150</v>
      </c>
      <c r="B18" s="2" t="s">
        <v>18</v>
      </c>
      <c r="C18" s="2" t="s">
        <v>151</v>
      </c>
      <c r="D18" s="87" t="s">
        <v>152</v>
      </c>
      <c r="E18" s="82"/>
      <c r="F18" s="2" t="s">
        <v>135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132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136</v>
      </c>
      <c r="AZ18" s="11" t="s">
        <v>137</v>
      </c>
      <c r="BA18" s="41" t="s">
        <v>138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7" t="s">
        <v>152</v>
      </c>
    </row>
    <row r="19" spans="1:76" x14ac:dyDescent="0.2">
      <c r="A19" s="48" t="s">
        <v>18</v>
      </c>
      <c r="B19" s="60" t="s">
        <v>18</v>
      </c>
      <c r="C19" s="60" t="s">
        <v>22</v>
      </c>
      <c r="D19" s="160" t="s">
        <v>23</v>
      </c>
      <c r="E19" s="161"/>
      <c r="F19" s="49" t="s">
        <v>3</v>
      </c>
      <c r="G19" s="49" t="s">
        <v>3</v>
      </c>
      <c r="H19" s="70" t="s">
        <v>3</v>
      </c>
      <c r="I19" s="62">
        <f>SUM(I20:I33)</f>
        <v>0</v>
      </c>
      <c r="K19" s="45"/>
      <c r="AI19" s="41" t="s">
        <v>18</v>
      </c>
      <c r="AS19" s="36">
        <f>SUM(AJ20:AJ33)</f>
        <v>0</v>
      </c>
      <c r="AT19" s="36">
        <f>SUM(AK20:AK33)</f>
        <v>0</v>
      </c>
      <c r="AU19" s="36">
        <f>SUM(AL20:AL33)</f>
        <v>0</v>
      </c>
    </row>
    <row r="20" spans="1:76" x14ac:dyDescent="0.2">
      <c r="A20" s="1" t="s">
        <v>153</v>
      </c>
      <c r="B20" s="2" t="s">
        <v>18</v>
      </c>
      <c r="C20" s="2" t="s">
        <v>154</v>
      </c>
      <c r="D20" s="87" t="s">
        <v>155</v>
      </c>
      <c r="E20" s="82"/>
      <c r="F20" s="2" t="s">
        <v>156</v>
      </c>
      <c r="G20" s="12">
        <v>334.45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132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157</v>
      </c>
      <c r="AZ20" s="11" t="s">
        <v>158</v>
      </c>
      <c r="BA20" s="41" t="s">
        <v>138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7" t="s">
        <v>155</v>
      </c>
    </row>
    <row r="21" spans="1:76" x14ac:dyDescent="0.2">
      <c r="A21" s="50"/>
      <c r="D21" s="51" t="s">
        <v>159</v>
      </c>
      <c r="E21" s="51" t="s">
        <v>18</v>
      </c>
      <c r="G21" s="52">
        <v>319.2</v>
      </c>
      <c r="K21" s="45"/>
    </row>
    <row r="22" spans="1:76" x14ac:dyDescent="0.2">
      <c r="A22" s="50"/>
      <c r="D22" s="51" t="s">
        <v>160</v>
      </c>
      <c r="E22" s="51" t="s">
        <v>18</v>
      </c>
      <c r="G22" s="52">
        <v>11.25</v>
      </c>
      <c r="K22" s="45"/>
    </row>
    <row r="23" spans="1:76" x14ac:dyDescent="0.2">
      <c r="A23" s="50"/>
      <c r="D23" s="51" t="s">
        <v>161</v>
      </c>
      <c r="E23" s="51" t="s">
        <v>18</v>
      </c>
      <c r="G23" s="52">
        <v>4</v>
      </c>
      <c r="K23" s="45"/>
    </row>
    <row r="24" spans="1:76" x14ac:dyDescent="0.2">
      <c r="A24" s="1" t="s">
        <v>162</v>
      </c>
      <c r="B24" s="2" t="s">
        <v>18</v>
      </c>
      <c r="C24" s="2" t="s">
        <v>163</v>
      </c>
      <c r="D24" s="87" t="s">
        <v>155</v>
      </c>
      <c r="E24" s="82"/>
      <c r="F24" s="2" t="s">
        <v>156</v>
      </c>
      <c r="G24" s="12">
        <v>334.45</v>
      </c>
      <c r="H24" s="69">
        <v>0</v>
      </c>
      <c r="I24" s="69">
        <f>ROUND(G24*H24,2)</f>
        <v>0</v>
      </c>
      <c r="K24" s="45"/>
      <c r="Z24" s="12">
        <f>ROUND(IF(AQ24="5",BJ24,0),2)</f>
        <v>0</v>
      </c>
      <c r="AB24" s="12">
        <f>ROUND(IF(AQ24="1",BH24,0),2)</f>
        <v>0</v>
      </c>
      <c r="AC24" s="12">
        <f>ROUND(IF(AQ24="1",BI24,0),2)</f>
        <v>0</v>
      </c>
      <c r="AD24" s="12">
        <f>ROUND(IF(AQ24="7",BH24,0),2)</f>
        <v>0</v>
      </c>
      <c r="AE24" s="12">
        <f>ROUND(IF(AQ24="7",BI24,0),2)</f>
        <v>0</v>
      </c>
      <c r="AF24" s="12">
        <f>ROUND(IF(AQ24="2",BH24,0),2)</f>
        <v>0</v>
      </c>
      <c r="AG24" s="12">
        <f>ROUND(IF(AQ24="2",BI24,0),2)</f>
        <v>0</v>
      </c>
      <c r="AH24" s="12">
        <f>ROUND(IF(AQ24="0",BJ24,0),2)</f>
        <v>0</v>
      </c>
      <c r="AI24" s="41" t="s">
        <v>18</v>
      </c>
      <c r="AJ24" s="12">
        <f>IF(AN24=0,I24,0)</f>
        <v>0</v>
      </c>
      <c r="AK24" s="12">
        <f>IF(AN24=12,I24,0)</f>
        <v>0</v>
      </c>
      <c r="AL24" s="12">
        <f>IF(AN24=21,I24,0)</f>
        <v>0</v>
      </c>
      <c r="AN24" s="12">
        <v>21</v>
      </c>
      <c r="AO24" s="12">
        <f>H24*0</f>
        <v>0</v>
      </c>
      <c r="AP24" s="12">
        <f>H24*(1-0)</f>
        <v>0</v>
      </c>
      <c r="AQ24" s="11" t="s">
        <v>132</v>
      </c>
      <c r="AV24" s="12">
        <f>ROUND(AW24+AX24,2)</f>
        <v>0</v>
      </c>
      <c r="AW24" s="12">
        <f>ROUND(G24*AO24,2)</f>
        <v>0</v>
      </c>
      <c r="AX24" s="12">
        <f>ROUND(G24*AP24,2)</f>
        <v>0</v>
      </c>
      <c r="AY24" s="11" t="s">
        <v>157</v>
      </c>
      <c r="AZ24" s="11" t="s">
        <v>158</v>
      </c>
      <c r="BA24" s="41" t="s">
        <v>138</v>
      </c>
      <c r="BC24" s="12">
        <f>AW24+AX24</f>
        <v>0</v>
      </c>
      <c r="BD24" s="12">
        <f>H24/(100-BE24)*100</f>
        <v>0</v>
      </c>
      <c r="BE24" s="12">
        <v>0</v>
      </c>
      <c r="BF24" s="12">
        <f>24</f>
        <v>24</v>
      </c>
      <c r="BH24" s="12">
        <f>G24*AO24</f>
        <v>0</v>
      </c>
      <c r="BI24" s="12">
        <f>G24*AP24</f>
        <v>0</v>
      </c>
      <c r="BJ24" s="12">
        <f>G24*H24</f>
        <v>0</v>
      </c>
      <c r="BK24" s="12"/>
      <c r="BL24" s="12">
        <v>11</v>
      </c>
      <c r="BW24" s="12">
        <v>21</v>
      </c>
      <c r="BX24" s="57" t="s">
        <v>164</v>
      </c>
    </row>
    <row r="25" spans="1:76" x14ac:dyDescent="0.2">
      <c r="A25" s="50"/>
      <c r="D25" s="51" t="s">
        <v>165</v>
      </c>
      <c r="E25" s="51" t="s">
        <v>18</v>
      </c>
      <c r="G25" s="52">
        <v>0</v>
      </c>
      <c r="K25" s="45"/>
    </row>
    <row r="26" spans="1:76" x14ac:dyDescent="0.2">
      <c r="A26" s="50"/>
      <c r="D26" s="51" t="s">
        <v>166</v>
      </c>
      <c r="E26" s="51" t="s">
        <v>18</v>
      </c>
      <c r="G26" s="52">
        <v>334.45</v>
      </c>
      <c r="K26" s="45"/>
    </row>
    <row r="27" spans="1:76" x14ac:dyDescent="0.2">
      <c r="A27" s="1" t="s">
        <v>167</v>
      </c>
      <c r="B27" s="2" t="s">
        <v>18</v>
      </c>
      <c r="C27" s="2" t="s">
        <v>168</v>
      </c>
      <c r="D27" s="87" t="s">
        <v>169</v>
      </c>
      <c r="E27" s="82"/>
      <c r="F27" s="2" t="s">
        <v>156</v>
      </c>
      <c r="G27" s="12">
        <v>128.6</v>
      </c>
      <c r="H27" s="69">
        <v>0</v>
      </c>
      <c r="I27" s="69">
        <f>ROUND(G27*H27,2)</f>
        <v>0</v>
      </c>
      <c r="K27" s="45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41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132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157</v>
      </c>
      <c r="AZ27" s="11" t="s">
        <v>158</v>
      </c>
      <c r="BA27" s="41" t="s">
        <v>138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11</v>
      </c>
      <c r="BW27" s="12">
        <v>21</v>
      </c>
      <c r="BX27" s="57" t="s">
        <v>169</v>
      </c>
    </row>
    <row r="28" spans="1:76" x14ac:dyDescent="0.2">
      <c r="A28" s="50"/>
      <c r="D28" s="51" t="s">
        <v>170</v>
      </c>
      <c r="E28" s="51" t="s">
        <v>18</v>
      </c>
      <c r="G28" s="52">
        <v>24</v>
      </c>
      <c r="K28" s="45"/>
    </row>
    <row r="29" spans="1:76" x14ac:dyDescent="0.2">
      <c r="A29" s="50"/>
      <c r="D29" s="51" t="s">
        <v>171</v>
      </c>
      <c r="E29" s="51" t="s">
        <v>18</v>
      </c>
      <c r="G29" s="52">
        <v>13.2</v>
      </c>
      <c r="K29" s="45"/>
    </row>
    <row r="30" spans="1:76" x14ac:dyDescent="0.2">
      <c r="A30" s="50"/>
      <c r="D30" s="51" t="s">
        <v>172</v>
      </c>
      <c r="E30" s="51" t="s">
        <v>18</v>
      </c>
      <c r="G30" s="52">
        <v>26.4</v>
      </c>
      <c r="K30" s="45"/>
    </row>
    <row r="31" spans="1:76" x14ac:dyDescent="0.2">
      <c r="A31" s="50"/>
      <c r="D31" s="51" t="s">
        <v>173</v>
      </c>
      <c r="E31" s="51" t="s">
        <v>18</v>
      </c>
      <c r="G31" s="52">
        <v>15</v>
      </c>
      <c r="K31" s="45"/>
    </row>
    <row r="32" spans="1:76" x14ac:dyDescent="0.2">
      <c r="A32" s="50"/>
      <c r="D32" s="51" t="s">
        <v>174</v>
      </c>
      <c r="E32" s="51" t="s">
        <v>18</v>
      </c>
      <c r="G32" s="52">
        <v>50</v>
      </c>
      <c r="K32" s="45"/>
    </row>
    <row r="33" spans="1:76" x14ac:dyDescent="0.2">
      <c r="A33" s="1" t="s">
        <v>175</v>
      </c>
      <c r="B33" s="2" t="s">
        <v>18</v>
      </c>
      <c r="C33" s="2" t="s">
        <v>176</v>
      </c>
      <c r="D33" s="87" t="s">
        <v>177</v>
      </c>
      <c r="E33" s="82"/>
      <c r="F33" s="2" t="s">
        <v>178</v>
      </c>
      <c r="G33" s="12">
        <v>133.25</v>
      </c>
      <c r="H33" s="69">
        <v>0</v>
      </c>
      <c r="I33" s="69">
        <f>ROUND(G33*H33,2)</f>
        <v>0</v>
      </c>
      <c r="K33" s="45"/>
      <c r="Z33" s="12">
        <f>ROUND(IF(AQ33="5",BJ33,0),2)</f>
        <v>0</v>
      </c>
      <c r="AB33" s="12">
        <f>ROUND(IF(AQ33="1",BH33,0),2)</f>
        <v>0</v>
      </c>
      <c r="AC33" s="12">
        <f>ROUND(IF(AQ33="1",BI33,0),2)</f>
        <v>0</v>
      </c>
      <c r="AD33" s="12">
        <f>ROUND(IF(AQ33="7",BH33,0),2)</f>
        <v>0</v>
      </c>
      <c r="AE33" s="12">
        <f>ROUND(IF(AQ33="7",BI33,0),2)</f>
        <v>0</v>
      </c>
      <c r="AF33" s="12">
        <f>ROUND(IF(AQ33="2",BH33,0),2)</f>
        <v>0</v>
      </c>
      <c r="AG33" s="12">
        <f>ROUND(IF(AQ33="2",BI33,0),2)</f>
        <v>0</v>
      </c>
      <c r="AH33" s="12">
        <f>ROUND(IF(AQ33="0",BJ33,0),2)</f>
        <v>0</v>
      </c>
      <c r="AI33" s="41" t="s">
        <v>18</v>
      </c>
      <c r="AJ33" s="12">
        <f>IF(AN33=0,I33,0)</f>
        <v>0</v>
      </c>
      <c r="AK33" s="12">
        <f>IF(AN33=12,I33,0)</f>
        <v>0</v>
      </c>
      <c r="AL33" s="12">
        <f>IF(AN33=21,I33,0)</f>
        <v>0</v>
      </c>
      <c r="AN33" s="12">
        <v>21</v>
      </c>
      <c r="AO33" s="12">
        <f>H33*0</f>
        <v>0</v>
      </c>
      <c r="AP33" s="12">
        <f>H33*(1-0)</f>
        <v>0</v>
      </c>
      <c r="AQ33" s="11" t="s">
        <v>132</v>
      </c>
      <c r="AV33" s="12">
        <f>ROUND(AW33+AX33,2)</f>
        <v>0</v>
      </c>
      <c r="AW33" s="12">
        <f>ROUND(G33*AO33,2)</f>
        <v>0</v>
      </c>
      <c r="AX33" s="12">
        <f>ROUND(G33*AP33,2)</f>
        <v>0</v>
      </c>
      <c r="AY33" s="11" t="s">
        <v>157</v>
      </c>
      <c r="AZ33" s="11" t="s">
        <v>158</v>
      </c>
      <c r="BA33" s="41" t="s">
        <v>138</v>
      </c>
      <c r="BC33" s="12">
        <f>AW33+AX33</f>
        <v>0</v>
      </c>
      <c r="BD33" s="12">
        <f>H33/(100-BE33)*100</f>
        <v>0</v>
      </c>
      <c r="BE33" s="12">
        <v>0</v>
      </c>
      <c r="BF33" s="12">
        <f>33</f>
        <v>33</v>
      </c>
      <c r="BH33" s="12">
        <f>G33*AO33</f>
        <v>0</v>
      </c>
      <c r="BI33" s="12">
        <f>G33*AP33</f>
        <v>0</v>
      </c>
      <c r="BJ33" s="12">
        <f>G33*H33</f>
        <v>0</v>
      </c>
      <c r="BK33" s="12"/>
      <c r="BL33" s="12">
        <v>11</v>
      </c>
      <c r="BW33" s="12">
        <v>21</v>
      </c>
      <c r="BX33" s="57" t="s">
        <v>177</v>
      </c>
    </row>
    <row r="34" spans="1:76" x14ac:dyDescent="0.2">
      <c r="A34" s="50"/>
      <c r="D34" s="51" t="s">
        <v>179</v>
      </c>
      <c r="E34" s="51" t="s">
        <v>18</v>
      </c>
      <c r="G34" s="52">
        <v>133.25</v>
      </c>
      <c r="K34" s="45"/>
    </row>
    <row r="35" spans="1:76" x14ac:dyDescent="0.2">
      <c r="A35" s="48" t="s">
        <v>18</v>
      </c>
      <c r="B35" s="60" t="s">
        <v>18</v>
      </c>
      <c r="C35" s="60" t="s">
        <v>24</v>
      </c>
      <c r="D35" s="160" t="s">
        <v>25</v>
      </c>
      <c r="E35" s="161"/>
      <c r="F35" s="49" t="s">
        <v>3</v>
      </c>
      <c r="G35" s="49" t="s">
        <v>3</v>
      </c>
      <c r="H35" s="70" t="s">
        <v>3</v>
      </c>
      <c r="I35" s="62">
        <f>SUM(I36:I38)</f>
        <v>0</v>
      </c>
      <c r="K35" s="45"/>
      <c r="AI35" s="41" t="s">
        <v>18</v>
      </c>
      <c r="AS35" s="36">
        <f>SUM(AJ36:AJ38)</f>
        <v>0</v>
      </c>
      <c r="AT35" s="36">
        <f>SUM(AK36:AK38)</f>
        <v>0</v>
      </c>
      <c r="AU35" s="36">
        <f>SUM(AL36:AL38)</f>
        <v>0</v>
      </c>
    </row>
    <row r="36" spans="1:76" x14ac:dyDescent="0.2">
      <c r="A36" s="1" t="s">
        <v>22</v>
      </c>
      <c r="B36" s="2" t="s">
        <v>18</v>
      </c>
      <c r="C36" s="2" t="s">
        <v>180</v>
      </c>
      <c r="D36" s="87" t="s">
        <v>181</v>
      </c>
      <c r="E36" s="82"/>
      <c r="F36" s="2" t="s">
        <v>182</v>
      </c>
      <c r="G36" s="12">
        <v>119.09399999999999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</f>
        <v>0</v>
      </c>
      <c r="AP36" s="12">
        <f>H36*(1-0)</f>
        <v>0</v>
      </c>
      <c r="AQ36" s="11" t="s">
        <v>132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183</v>
      </c>
      <c r="AZ36" s="11" t="s">
        <v>158</v>
      </c>
      <c r="BA36" s="41" t="s">
        <v>138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12</v>
      </c>
      <c r="BW36" s="12">
        <v>21</v>
      </c>
      <c r="BX36" s="57" t="s">
        <v>181</v>
      </c>
    </row>
    <row r="37" spans="1:76" x14ac:dyDescent="0.2">
      <c r="A37" s="50"/>
      <c r="D37" s="51" t="s">
        <v>184</v>
      </c>
      <c r="E37" s="51" t="s">
        <v>18</v>
      </c>
      <c r="G37" s="52">
        <v>119.09399999999999</v>
      </c>
      <c r="K37" s="45"/>
    </row>
    <row r="38" spans="1:76" x14ac:dyDescent="0.2">
      <c r="A38" s="1" t="s">
        <v>24</v>
      </c>
      <c r="B38" s="2" t="s">
        <v>18</v>
      </c>
      <c r="C38" s="2" t="s">
        <v>185</v>
      </c>
      <c r="D38" s="87" t="s">
        <v>186</v>
      </c>
      <c r="E38" s="82"/>
      <c r="F38" s="2" t="s">
        <v>182</v>
      </c>
      <c r="G38" s="12">
        <v>59.546999999999997</v>
      </c>
      <c r="H38" s="69">
        <v>0</v>
      </c>
      <c r="I38" s="69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21</v>
      </c>
      <c r="AO38" s="12">
        <f>H38*0</f>
        <v>0</v>
      </c>
      <c r="AP38" s="12">
        <f>H38*(1-0)</f>
        <v>0</v>
      </c>
      <c r="AQ38" s="11" t="s">
        <v>132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183</v>
      </c>
      <c r="AZ38" s="11" t="s">
        <v>158</v>
      </c>
      <c r="BA38" s="41" t="s">
        <v>138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12</v>
      </c>
      <c r="BW38" s="12">
        <v>21</v>
      </c>
      <c r="BX38" s="57" t="s">
        <v>186</v>
      </c>
    </row>
    <row r="39" spans="1:76" x14ac:dyDescent="0.2">
      <c r="A39" s="50"/>
      <c r="D39" s="51" t="s">
        <v>187</v>
      </c>
      <c r="E39" s="51" t="s">
        <v>18</v>
      </c>
      <c r="G39" s="52">
        <v>59.546999999999997</v>
      </c>
      <c r="K39" s="45"/>
    </row>
    <row r="40" spans="1:76" x14ac:dyDescent="0.2">
      <c r="A40" s="48" t="s">
        <v>18</v>
      </c>
      <c r="B40" s="60" t="s">
        <v>18</v>
      </c>
      <c r="C40" s="60" t="s">
        <v>26</v>
      </c>
      <c r="D40" s="160" t="s">
        <v>27</v>
      </c>
      <c r="E40" s="161"/>
      <c r="F40" s="49" t="s">
        <v>3</v>
      </c>
      <c r="G40" s="49" t="s">
        <v>3</v>
      </c>
      <c r="H40" s="70" t="s">
        <v>3</v>
      </c>
      <c r="I40" s="62">
        <f>SUM(I41:I42)</f>
        <v>0</v>
      </c>
      <c r="K40" s="45"/>
      <c r="AI40" s="41" t="s">
        <v>18</v>
      </c>
      <c r="AS40" s="36">
        <f>SUM(AJ41:AJ42)</f>
        <v>0</v>
      </c>
      <c r="AT40" s="36">
        <f>SUM(AK41:AK42)</f>
        <v>0</v>
      </c>
      <c r="AU40" s="36">
        <f>SUM(AL41:AL42)</f>
        <v>0</v>
      </c>
    </row>
    <row r="41" spans="1:76" x14ac:dyDescent="0.2">
      <c r="A41" s="1" t="s">
        <v>188</v>
      </c>
      <c r="B41" s="2" t="s">
        <v>18</v>
      </c>
      <c r="C41" s="2" t="s">
        <v>189</v>
      </c>
      <c r="D41" s="87" t="s">
        <v>190</v>
      </c>
      <c r="E41" s="82"/>
      <c r="F41" s="2" t="s">
        <v>182</v>
      </c>
      <c r="G41" s="12">
        <v>119.09399999999999</v>
      </c>
      <c r="H41" s="69">
        <v>0</v>
      </c>
      <c r="I41" s="69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</f>
        <v>0</v>
      </c>
      <c r="AP41" s="12">
        <f>H41*(1-0)</f>
        <v>0</v>
      </c>
      <c r="AQ41" s="11" t="s">
        <v>132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191</v>
      </c>
      <c r="AZ41" s="11" t="s">
        <v>158</v>
      </c>
      <c r="BA41" s="41" t="s">
        <v>138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16</v>
      </c>
      <c r="BW41" s="12">
        <v>21</v>
      </c>
      <c r="BX41" s="57" t="s">
        <v>190</v>
      </c>
    </row>
    <row r="42" spans="1:76" x14ac:dyDescent="0.2">
      <c r="A42" s="1" t="s">
        <v>192</v>
      </c>
      <c r="B42" s="2" t="s">
        <v>18</v>
      </c>
      <c r="C42" s="2" t="s">
        <v>193</v>
      </c>
      <c r="D42" s="87" t="s">
        <v>194</v>
      </c>
      <c r="E42" s="82"/>
      <c r="F42" s="2" t="s">
        <v>182</v>
      </c>
      <c r="G42" s="12">
        <v>714.56399999999996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</f>
        <v>0</v>
      </c>
      <c r="AP42" s="12">
        <f>H42*(1-0)</f>
        <v>0</v>
      </c>
      <c r="AQ42" s="11" t="s">
        <v>132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191</v>
      </c>
      <c r="AZ42" s="11" t="s">
        <v>158</v>
      </c>
      <c r="BA42" s="41" t="s">
        <v>138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16</v>
      </c>
      <c r="BW42" s="12">
        <v>21</v>
      </c>
      <c r="BX42" s="57" t="s">
        <v>194</v>
      </c>
    </row>
    <row r="43" spans="1:76" x14ac:dyDescent="0.2">
      <c r="A43" s="50"/>
      <c r="D43" s="51" t="s">
        <v>195</v>
      </c>
      <c r="E43" s="51" t="s">
        <v>18</v>
      </c>
      <c r="G43" s="52">
        <v>714.56399999999996</v>
      </c>
      <c r="K43" s="45"/>
    </row>
    <row r="44" spans="1:76" x14ac:dyDescent="0.2">
      <c r="A44" s="48" t="s">
        <v>18</v>
      </c>
      <c r="B44" s="60" t="s">
        <v>18</v>
      </c>
      <c r="C44" s="60" t="s">
        <v>28</v>
      </c>
      <c r="D44" s="160" t="s">
        <v>29</v>
      </c>
      <c r="E44" s="161"/>
      <c r="F44" s="49" t="s">
        <v>3</v>
      </c>
      <c r="G44" s="49" t="s">
        <v>3</v>
      </c>
      <c r="H44" s="70" t="s">
        <v>3</v>
      </c>
      <c r="I44" s="62">
        <f>SUM(I45:I45)</f>
        <v>0</v>
      </c>
      <c r="K44" s="45"/>
      <c r="AI44" s="41" t="s">
        <v>18</v>
      </c>
      <c r="AS44" s="36">
        <f>SUM(AJ45:AJ45)</f>
        <v>0</v>
      </c>
      <c r="AT44" s="36">
        <f>SUM(AK45:AK45)</f>
        <v>0</v>
      </c>
      <c r="AU44" s="36">
        <f>SUM(AL45:AL45)</f>
        <v>0</v>
      </c>
    </row>
    <row r="45" spans="1:76" x14ac:dyDescent="0.2">
      <c r="A45" s="1" t="s">
        <v>196</v>
      </c>
      <c r="B45" s="2" t="s">
        <v>18</v>
      </c>
      <c r="C45" s="2" t="s">
        <v>197</v>
      </c>
      <c r="D45" s="87" t="s">
        <v>198</v>
      </c>
      <c r="E45" s="82"/>
      <c r="F45" s="2" t="s">
        <v>156</v>
      </c>
      <c r="G45" s="12">
        <v>476.375</v>
      </c>
      <c r="H45" s="69">
        <v>0</v>
      </c>
      <c r="I45" s="69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21</v>
      </c>
      <c r="AO45" s="12">
        <f>H45*0</f>
        <v>0</v>
      </c>
      <c r="AP45" s="12">
        <f>H45*(1-0)</f>
        <v>0</v>
      </c>
      <c r="AQ45" s="11" t="s">
        <v>132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199</v>
      </c>
      <c r="AZ45" s="11" t="s">
        <v>158</v>
      </c>
      <c r="BA45" s="41" t="s">
        <v>138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18</v>
      </c>
      <c r="BW45" s="12">
        <v>21</v>
      </c>
      <c r="BX45" s="57" t="s">
        <v>198</v>
      </c>
    </row>
    <row r="46" spans="1:76" x14ac:dyDescent="0.2">
      <c r="A46" s="50"/>
      <c r="D46" s="51" t="s">
        <v>200</v>
      </c>
      <c r="E46" s="51" t="s">
        <v>18</v>
      </c>
      <c r="G46" s="52">
        <v>476.375</v>
      </c>
      <c r="K46" s="45"/>
    </row>
    <row r="47" spans="1:76" x14ac:dyDescent="0.2">
      <c r="A47" s="48" t="s">
        <v>18</v>
      </c>
      <c r="B47" s="60" t="s">
        <v>18</v>
      </c>
      <c r="C47" s="60" t="s">
        <v>30</v>
      </c>
      <c r="D47" s="160" t="s">
        <v>31</v>
      </c>
      <c r="E47" s="161"/>
      <c r="F47" s="49" t="s">
        <v>3</v>
      </c>
      <c r="G47" s="49" t="s">
        <v>3</v>
      </c>
      <c r="H47" s="70" t="s">
        <v>3</v>
      </c>
      <c r="I47" s="62">
        <f>SUM(I48:I48)</f>
        <v>0</v>
      </c>
      <c r="K47" s="45"/>
      <c r="AI47" s="41" t="s">
        <v>18</v>
      </c>
      <c r="AS47" s="36">
        <f>SUM(AJ48:AJ48)</f>
        <v>0</v>
      </c>
      <c r="AT47" s="36">
        <f>SUM(AK48:AK48)</f>
        <v>0</v>
      </c>
      <c r="AU47" s="36">
        <f>SUM(AL48:AL48)</f>
        <v>0</v>
      </c>
    </row>
    <row r="48" spans="1:76" x14ac:dyDescent="0.2">
      <c r="A48" s="1" t="s">
        <v>26</v>
      </c>
      <c r="B48" s="2" t="s">
        <v>18</v>
      </c>
      <c r="C48" s="2" t="s">
        <v>201</v>
      </c>
      <c r="D48" s="87" t="s">
        <v>202</v>
      </c>
      <c r="E48" s="82"/>
      <c r="F48" s="2" t="s">
        <v>182</v>
      </c>
      <c r="G48" s="12">
        <v>119.09399999999999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</f>
        <v>0</v>
      </c>
      <c r="AP48" s="12">
        <f>H48*(1-0)</f>
        <v>0</v>
      </c>
      <c r="AQ48" s="11" t="s">
        <v>132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203</v>
      </c>
      <c r="AZ48" s="11" t="s">
        <v>158</v>
      </c>
      <c r="BA48" s="41" t="s">
        <v>138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19</v>
      </c>
      <c r="BW48" s="12">
        <v>21</v>
      </c>
      <c r="BX48" s="57" t="s">
        <v>202</v>
      </c>
    </row>
    <row r="49" spans="1:76" x14ac:dyDescent="0.2">
      <c r="A49" s="48" t="s">
        <v>18</v>
      </c>
      <c r="B49" s="60" t="s">
        <v>18</v>
      </c>
      <c r="C49" s="60" t="s">
        <v>32</v>
      </c>
      <c r="D49" s="160" t="s">
        <v>33</v>
      </c>
      <c r="E49" s="161"/>
      <c r="F49" s="49" t="s">
        <v>3</v>
      </c>
      <c r="G49" s="49" t="s">
        <v>3</v>
      </c>
      <c r="H49" s="70" t="s">
        <v>3</v>
      </c>
      <c r="I49" s="62">
        <f>SUM(I50:I50)</f>
        <v>0</v>
      </c>
      <c r="K49" s="45"/>
      <c r="AI49" s="41" t="s">
        <v>18</v>
      </c>
      <c r="AS49" s="36">
        <f>SUM(AJ50:AJ50)</f>
        <v>0</v>
      </c>
      <c r="AT49" s="36">
        <f>SUM(AK50:AK50)</f>
        <v>0</v>
      </c>
      <c r="AU49" s="36">
        <f>SUM(AL50:AL50)</f>
        <v>0</v>
      </c>
    </row>
    <row r="50" spans="1:76" x14ac:dyDescent="0.2">
      <c r="A50" s="1" t="s">
        <v>204</v>
      </c>
      <c r="B50" s="2" t="s">
        <v>18</v>
      </c>
      <c r="C50" s="2" t="s">
        <v>205</v>
      </c>
      <c r="D50" s="87" t="s">
        <v>206</v>
      </c>
      <c r="E50" s="82"/>
      <c r="F50" s="2" t="s">
        <v>156</v>
      </c>
      <c r="G50" s="12">
        <v>476.375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H50*0.867807253</f>
        <v>0</v>
      </c>
      <c r="AP50" s="12">
        <f>H50*(1-0.867807253)</f>
        <v>0</v>
      </c>
      <c r="AQ50" s="11" t="s">
        <v>132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207</v>
      </c>
      <c r="AZ50" s="11" t="s">
        <v>208</v>
      </c>
      <c r="BA50" s="41" t="s">
        <v>138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56</v>
      </c>
      <c r="BW50" s="12">
        <v>21</v>
      </c>
      <c r="BX50" s="57" t="s">
        <v>206</v>
      </c>
    </row>
    <row r="51" spans="1:76" x14ac:dyDescent="0.2">
      <c r="A51" s="48" t="s">
        <v>18</v>
      </c>
      <c r="B51" s="60" t="s">
        <v>18</v>
      </c>
      <c r="C51" s="60" t="s">
        <v>34</v>
      </c>
      <c r="D51" s="160" t="s">
        <v>35</v>
      </c>
      <c r="E51" s="161"/>
      <c r="F51" s="49" t="s">
        <v>3</v>
      </c>
      <c r="G51" s="49" t="s">
        <v>3</v>
      </c>
      <c r="H51" s="70" t="s">
        <v>3</v>
      </c>
      <c r="I51" s="62">
        <f>SUM(I52:I55)</f>
        <v>0</v>
      </c>
      <c r="K51" s="45"/>
      <c r="AI51" s="41" t="s">
        <v>18</v>
      </c>
      <c r="AS51" s="36">
        <f>SUM(AJ52:AJ55)</f>
        <v>0</v>
      </c>
      <c r="AT51" s="36">
        <f>SUM(AK52:AK55)</f>
        <v>0</v>
      </c>
      <c r="AU51" s="36">
        <f>SUM(AL52:AL55)</f>
        <v>0</v>
      </c>
    </row>
    <row r="52" spans="1:76" x14ac:dyDescent="0.2">
      <c r="A52" s="1" t="s">
        <v>28</v>
      </c>
      <c r="B52" s="2" t="s">
        <v>18</v>
      </c>
      <c r="C52" s="2" t="s">
        <v>209</v>
      </c>
      <c r="D52" s="87" t="s">
        <v>210</v>
      </c>
      <c r="E52" s="82"/>
      <c r="F52" s="2" t="s">
        <v>156</v>
      </c>
      <c r="G52" s="12">
        <v>334.45</v>
      </c>
      <c r="H52" s="69">
        <v>0</v>
      </c>
      <c r="I52" s="69">
        <f>ROUND(G52*H52,2)</f>
        <v>0</v>
      </c>
      <c r="K52" s="45"/>
      <c r="Z52" s="12">
        <f>ROUND(IF(AQ52="5",BJ52,0),2)</f>
        <v>0</v>
      </c>
      <c r="AB52" s="12">
        <f>ROUND(IF(AQ52="1",BH52,0),2)</f>
        <v>0</v>
      </c>
      <c r="AC52" s="12">
        <f>ROUND(IF(AQ52="1",BI52,0),2)</f>
        <v>0</v>
      </c>
      <c r="AD52" s="12">
        <f>ROUND(IF(AQ52="7",BH52,0),2)</f>
        <v>0</v>
      </c>
      <c r="AE52" s="12">
        <f>ROUND(IF(AQ52="7",BI52,0),2)</f>
        <v>0</v>
      </c>
      <c r="AF52" s="12">
        <f>ROUND(IF(AQ52="2",BH52,0),2)</f>
        <v>0</v>
      </c>
      <c r="AG52" s="12">
        <f>ROUND(IF(AQ52="2",BI52,0),2)</f>
        <v>0</v>
      </c>
      <c r="AH52" s="12">
        <f>ROUND(IF(AQ52="0",BJ52,0),2)</f>
        <v>0</v>
      </c>
      <c r="AI52" s="41" t="s">
        <v>18</v>
      </c>
      <c r="AJ52" s="12">
        <f>IF(AN52=0,I52,0)</f>
        <v>0</v>
      </c>
      <c r="AK52" s="12">
        <f>IF(AN52=12,I52,0)</f>
        <v>0</v>
      </c>
      <c r="AL52" s="12">
        <f>IF(AN52=21,I52,0)</f>
        <v>0</v>
      </c>
      <c r="AN52" s="12">
        <v>21</v>
      </c>
      <c r="AO52" s="12">
        <f>H52*0.948619313</f>
        <v>0</v>
      </c>
      <c r="AP52" s="12">
        <f>H52*(1-0.948619313)</f>
        <v>0</v>
      </c>
      <c r="AQ52" s="11" t="s">
        <v>132</v>
      </c>
      <c r="AV52" s="12">
        <f>ROUND(AW52+AX52,2)</f>
        <v>0</v>
      </c>
      <c r="AW52" s="12">
        <f>ROUND(G52*AO52,2)</f>
        <v>0</v>
      </c>
      <c r="AX52" s="12">
        <f>ROUND(G52*AP52,2)</f>
        <v>0</v>
      </c>
      <c r="AY52" s="11" t="s">
        <v>211</v>
      </c>
      <c r="AZ52" s="11" t="s">
        <v>208</v>
      </c>
      <c r="BA52" s="41" t="s">
        <v>138</v>
      </c>
      <c r="BC52" s="12">
        <f>AW52+AX52</f>
        <v>0</v>
      </c>
      <c r="BD52" s="12">
        <f>H52/(100-BE52)*100</f>
        <v>0</v>
      </c>
      <c r="BE52" s="12">
        <v>0</v>
      </c>
      <c r="BF52" s="12">
        <f>52</f>
        <v>52</v>
      </c>
      <c r="BH52" s="12">
        <f>G52*AO52</f>
        <v>0</v>
      </c>
      <c r="BI52" s="12">
        <f>G52*AP52</f>
        <v>0</v>
      </c>
      <c r="BJ52" s="12">
        <f>G52*H52</f>
        <v>0</v>
      </c>
      <c r="BK52" s="12"/>
      <c r="BL52" s="12">
        <v>57</v>
      </c>
      <c r="BW52" s="12">
        <v>21</v>
      </c>
      <c r="BX52" s="57" t="s">
        <v>210</v>
      </c>
    </row>
    <row r="53" spans="1:76" x14ac:dyDescent="0.2">
      <c r="A53" s="1" t="s">
        <v>30</v>
      </c>
      <c r="B53" s="2" t="s">
        <v>18</v>
      </c>
      <c r="C53" s="2" t="s">
        <v>212</v>
      </c>
      <c r="D53" s="87" t="s">
        <v>213</v>
      </c>
      <c r="E53" s="82"/>
      <c r="F53" s="2" t="s">
        <v>156</v>
      </c>
      <c r="G53" s="12">
        <v>334.45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H53*0.899999429</f>
        <v>0</v>
      </c>
      <c r="AP53" s="12">
        <f>H53*(1-0.899999429)</f>
        <v>0</v>
      </c>
      <c r="AQ53" s="11" t="s">
        <v>132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211</v>
      </c>
      <c r="AZ53" s="11" t="s">
        <v>208</v>
      </c>
      <c r="BA53" s="41" t="s">
        <v>138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57</v>
      </c>
      <c r="BW53" s="12">
        <v>21</v>
      </c>
      <c r="BX53" s="57" t="s">
        <v>213</v>
      </c>
    </row>
    <row r="54" spans="1:76" x14ac:dyDescent="0.2">
      <c r="A54" s="1" t="s">
        <v>214</v>
      </c>
      <c r="B54" s="2" t="s">
        <v>18</v>
      </c>
      <c r="C54" s="2" t="s">
        <v>215</v>
      </c>
      <c r="D54" s="87" t="s">
        <v>304</v>
      </c>
      <c r="E54" s="82"/>
      <c r="F54" s="2" t="s">
        <v>156</v>
      </c>
      <c r="G54" s="12">
        <v>334.45</v>
      </c>
      <c r="H54" s="69">
        <v>0</v>
      </c>
      <c r="I54" s="69">
        <f>ROUND(G54*H54,2)</f>
        <v>0</v>
      </c>
      <c r="K54" s="45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H54*0.76211959</f>
        <v>0</v>
      </c>
      <c r="AP54" s="12">
        <f>H54*(1-0.76211959)</f>
        <v>0</v>
      </c>
      <c r="AQ54" s="11" t="s">
        <v>132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211</v>
      </c>
      <c r="AZ54" s="11" t="s">
        <v>208</v>
      </c>
      <c r="BA54" s="41" t="s">
        <v>138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>
        <v>57</v>
      </c>
      <c r="BW54" s="12">
        <v>21</v>
      </c>
      <c r="BX54" s="57" t="s">
        <v>216</v>
      </c>
    </row>
    <row r="55" spans="1:76" x14ac:dyDescent="0.2">
      <c r="A55" s="1" t="s">
        <v>217</v>
      </c>
      <c r="B55" s="2" t="s">
        <v>18</v>
      </c>
      <c r="C55" s="2" t="s">
        <v>218</v>
      </c>
      <c r="D55" s="87" t="s">
        <v>219</v>
      </c>
      <c r="E55" s="82"/>
      <c r="F55" s="2" t="s">
        <v>156</v>
      </c>
      <c r="G55" s="12">
        <v>334.45</v>
      </c>
      <c r="H55" s="69">
        <v>0</v>
      </c>
      <c r="I55" s="69">
        <f>ROUND(G55*H55,2)</f>
        <v>0</v>
      </c>
      <c r="K55" s="45"/>
      <c r="Z55" s="12">
        <f>ROUND(IF(AQ55="5",BJ55,0),2)</f>
        <v>0</v>
      </c>
      <c r="AB55" s="12">
        <f>ROUND(IF(AQ55="1",BH55,0),2)</f>
        <v>0</v>
      </c>
      <c r="AC55" s="12">
        <f>ROUND(IF(AQ55="1",BI55,0),2)</f>
        <v>0</v>
      </c>
      <c r="AD55" s="12">
        <f>ROUND(IF(AQ55="7",BH55,0),2)</f>
        <v>0</v>
      </c>
      <c r="AE55" s="12">
        <f>ROUND(IF(AQ55="7",BI55,0),2)</f>
        <v>0</v>
      </c>
      <c r="AF55" s="12">
        <f>ROUND(IF(AQ55="2",BH55,0),2)</f>
        <v>0</v>
      </c>
      <c r="AG55" s="12">
        <f>ROUND(IF(AQ55="2",BI55,0),2)</f>
        <v>0</v>
      </c>
      <c r="AH55" s="12">
        <f>ROUND(IF(AQ55="0",BJ55,0),2)</f>
        <v>0</v>
      </c>
      <c r="AI55" s="41" t="s">
        <v>18</v>
      </c>
      <c r="AJ55" s="12">
        <f>IF(AN55=0,I55,0)</f>
        <v>0</v>
      </c>
      <c r="AK55" s="12">
        <f>IF(AN55=12,I55,0)</f>
        <v>0</v>
      </c>
      <c r="AL55" s="12">
        <f>IF(AN55=21,I55,0)</f>
        <v>0</v>
      </c>
      <c r="AN55" s="12">
        <v>21</v>
      </c>
      <c r="AO55" s="12">
        <f>H55*0.783222851</f>
        <v>0</v>
      </c>
      <c r="AP55" s="12">
        <f>H55*(1-0.783222851)</f>
        <v>0</v>
      </c>
      <c r="AQ55" s="11" t="s">
        <v>132</v>
      </c>
      <c r="AV55" s="12">
        <f>ROUND(AW55+AX55,2)</f>
        <v>0</v>
      </c>
      <c r="AW55" s="12">
        <f>ROUND(G55*AO55,2)</f>
        <v>0</v>
      </c>
      <c r="AX55" s="12">
        <f>ROUND(G55*AP55,2)</f>
        <v>0</v>
      </c>
      <c r="AY55" s="11" t="s">
        <v>211</v>
      </c>
      <c r="AZ55" s="11" t="s">
        <v>208</v>
      </c>
      <c r="BA55" s="41" t="s">
        <v>138</v>
      </c>
      <c r="BC55" s="12">
        <f>AW55+AX55</f>
        <v>0</v>
      </c>
      <c r="BD55" s="12">
        <f>H55/(100-BE55)*100</f>
        <v>0</v>
      </c>
      <c r="BE55" s="12">
        <v>0</v>
      </c>
      <c r="BF55" s="12">
        <f>55</f>
        <v>55</v>
      </c>
      <c r="BH55" s="12">
        <f>G55*AO55</f>
        <v>0</v>
      </c>
      <c r="BI55" s="12">
        <f>G55*AP55</f>
        <v>0</v>
      </c>
      <c r="BJ55" s="12">
        <f>G55*H55</f>
        <v>0</v>
      </c>
      <c r="BK55" s="12"/>
      <c r="BL55" s="12">
        <v>57</v>
      </c>
      <c r="BW55" s="12">
        <v>21</v>
      </c>
      <c r="BX55" s="57" t="s">
        <v>219</v>
      </c>
    </row>
    <row r="56" spans="1:76" x14ac:dyDescent="0.2">
      <c r="A56" s="48" t="s">
        <v>18</v>
      </c>
      <c r="B56" s="60" t="s">
        <v>18</v>
      </c>
      <c r="C56" s="60" t="s">
        <v>36</v>
      </c>
      <c r="D56" s="160" t="s">
        <v>37</v>
      </c>
      <c r="E56" s="161"/>
      <c r="F56" s="49" t="s">
        <v>3</v>
      </c>
      <c r="G56" s="49" t="s">
        <v>3</v>
      </c>
      <c r="H56" s="70" t="s">
        <v>3</v>
      </c>
      <c r="I56" s="62">
        <f>SUM(I57:I68)</f>
        <v>0</v>
      </c>
      <c r="K56" s="45"/>
      <c r="AI56" s="41" t="s">
        <v>18</v>
      </c>
      <c r="AS56" s="36">
        <f>SUM(AJ57:AJ68)</f>
        <v>0</v>
      </c>
      <c r="AT56" s="36">
        <f>SUM(AK57:AK68)</f>
        <v>0</v>
      </c>
      <c r="AU56" s="36">
        <f>SUM(AL57:AL68)</f>
        <v>0</v>
      </c>
    </row>
    <row r="57" spans="1:76" x14ac:dyDescent="0.2">
      <c r="A57" s="1" t="s">
        <v>220</v>
      </c>
      <c r="B57" s="2" t="s">
        <v>18</v>
      </c>
      <c r="C57" s="2" t="s">
        <v>221</v>
      </c>
      <c r="D57" s="87" t="s">
        <v>222</v>
      </c>
      <c r="E57" s="82"/>
      <c r="F57" s="2" t="s">
        <v>156</v>
      </c>
      <c r="G57" s="12">
        <v>129.69999999999999</v>
      </c>
      <c r="H57" s="69">
        <v>0</v>
      </c>
      <c r="I57" s="69">
        <f>ROUND(G57*H57,2)</f>
        <v>0</v>
      </c>
      <c r="K57" s="45"/>
      <c r="Z57" s="12">
        <f>ROUND(IF(AQ57="5",BJ57,0),2)</f>
        <v>0</v>
      </c>
      <c r="AB57" s="12">
        <f>ROUND(IF(AQ57="1",BH57,0),2)</f>
        <v>0</v>
      </c>
      <c r="AC57" s="12">
        <f>ROUND(IF(AQ57="1",BI57,0),2)</f>
        <v>0</v>
      </c>
      <c r="AD57" s="12">
        <f>ROUND(IF(AQ57="7",BH57,0),2)</f>
        <v>0</v>
      </c>
      <c r="AE57" s="12">
        <f>ROUND(IF(AQ57="7",BI57,0),2)</f>
        <v>0</v>
      </c>
      <c r="AF57" s="12">
        <f>ROUND(IF(AQ57="2",BH57,0),2)</f>
        <v>0</v>
      </c>
      <c r="AG57" s="12">
        <f>ROUND(IF(AQ57="2",BI57,0),2)</f>
        <v>0</v>
      </c>
      <c r="AH57" s="12">
        <f>ROUND(IF(AQ57="0",BJ57,0),2)</f>
        <v>0</v>
      </c>
      <c r="AI57" s="41" t="s">
        <v>18</v>
      </c>
      <c r="AJ57" s="12">
        <f>IF(AN57=0,I57,0)</f>
        <v>0</v>
      </c>
      <c r="AK57" s="12">
        <f>IF(AN57=12,I57,0)</f>
        <v>0</v>
      </c>
      <c r="AL57" s="12">
        <f>IF(AN57=21,I57,0)</f>
        <v>0</v>
      </c>
      <c r="AN57" s="12">
        <v>21</v>
      </c>
      <c r="AO57" s="12">
        <f>H57*0.161892353</f>
        <v>0</v>
      </c>
      <c r="AP57" s="12">
        <f>H57*(1-0.161892353)</f>
        <v>0</v>
      </c>
      <c r="AQ57" s="11" t="s">
        <v>132</v>
      </c>
      <c r="AV57" s="12">
        <f>ROUND(AW57+AX57,2)</f>
        <v>0</v>
      </c>
      <c r="AW57" s="12">
        <f>ROUND(G57*AO57,2)</f>
        <v>0</v>
      </c>
      <c r="AX57" s="12">
        <f>ROUND(G57*AP57,2)</f>
        <v>0</v>
      </c>
      <c r="AY57" s="11" t="s">
        <v>223</v>
      </c>
      <c r="AZ57" s="11" t="s">
        <v>208</v>
      </c>
      <c r="BA57" s="41" t="s">
        <v>138</v>
      </c>
      <c r="BC57" s="12">
        <f>AW57+AX57</f>
        <v>0</v>
      </c>
      <c r="BD57" s="12">
        <f>H57/(100-BE57)*100</f>
        <v>0</v>
      </c>
      <c r="BE57" s="12">
        <v>0</v>
      </c>
      <c r="BF57" s="12">
        <f>57</f>
        <v>57</v>
      </c>
      <c r="BH57" s="12">
        <f>G57*AO57</f>
        <v>0</v>
      </c>
      <c r="BI57" s="12">
        <f>G57*AP57</f>
        <v>0</v>
      </c>
      <c r="BJ57" s="12">
        <f>G57*H57</f>
        <v>0</v>
      </c>
      <c r="BK57" s="12"/>
      <c r="BL57" s="12">
        <v>59</v>
      </c>
      <c r="BW57" s="12">
        <v>21</v>
      </c>
      <c r="BX57" s="57" t="s">
        <v>222</v>
      </c>
    </row>
    <row r="58" spans="1:76" x14ac:dyDescent="0.2">
      <c r="A58" s="50"/>
      <c r="D58" s="51" t="s">
        <v>170</v>
      </c>
      <c r="E58" s="51" t="s">
        <v>18</v>
      </c>
      <c r="G58" s="52">
        <v>24</v>
      </c>
      <c r="K58" s="45"/>
    </row>
    <row r="59" spans="1:76" x14ac:dyDescent="0.2">
      <c r="A59" s="50"/>
      <c r="D59" s="51" t="s">
        <v>224</v>
      </c>
      <c r="E59" s="51" t="s">
        <v>18</v>
      </c>
      <c r="G59" s="52">
        <v>14.3</v>
      </c>
      <c r="K59" s="45"/>
    </row>
    <row r="60" spans="1:76" x14ac:dyDescent="0.2">
      <c r="A60" s="50"/>
      <c r="D60" s="51" t="s">
        <v>172</v>
      </c>
      <c r="E60" s="51" t="s">
        <v>18</v>
      </c>
      <c r="G60" s="52">
        <v>26.4</v>
      </c>
      <c r="K60" s="45"/>
    </row>
    <row r="61" spans="1:76" x14ac:dyDescent="0.2">
      <c r="A61" s="50"/>
      <c r="D61" s="51" t="s">
        <v>173</v>
      </c>
      <c r="E61" s="51" t="s">
        <v>18</v>
      </c>
      <c r="G61" s="52">
        <v>15</v>
      </c>
      <c r="K61" s="45"/>
    </row>
    <row r="62" spans="1:76" x14ac:dyDescent="0.2">
      <c r="A62" s="50"/>
      <c r="D62" s="51" t="s">
        <v>174</v>
      </c>
      <c r="E62" s="51" t="s">
        <v>18</v>
      </c>
      <c r="G62" s="52">
        <v>50</v>
      </c>
      <c r="K62" s="45"/>
    </row>
    <row r="63" spans="1:76" x14ac:dyDescent="0.2">
      <c r="A63" s="1" t="s">
        <v>225</v>
      </c>
      <c r="B63" s="2" t="s">
        <v>18</v>
      </c>
      <c r="C63" s="2" t="s">
        <v>226</v>
      </c>
      <c r="D63" s="87" t="s">
        <v>227</v>
      </c>
      <c r="E63" s="82"/>
      <c r="F63" s="2" t="s">
        <v>178</v>
      </c>
      <c r="G63" s="12">
        <v>109</v>
      </c>
      <c r="H63" s="69">
        <v>0</v>
      </c>
      <c r="I63" s="69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H63*0.049612142</f>
        <v>0</v>
      </c>
      <c r="AP63" s="12">
        <f>H63*(1-0.049612142)</f>
        <v>0</v>
      </c>
      <c r="AQ63" s="11" t="s">
        <v>132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223</v>
      </c>
      <c r="AZ63" s="11" t="s">
        <v>208</v>
      </c>
      <c r="BA63" s="41" t="s">
        <v>138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59</v>
      </c>
      <c r="BW63" s="12">
        <v>21</v>
      </c>
      <c r="BX63" s="57" t="s">
        <v>227</v>
      </c>
    </row>
    <row r="64" spans="1:76" x14ac:dyDescent="0.2">
      <c r="A64" s="1" t="s">
        <v>228</v>
      </c>
      <c r="B64" s="2" t="s">
        <v>18</v>
      </c>
      <c r="C64" s="2" t="s">
        <v>229</v>
      </c>
      <c r="D64" s="87" t="s">
        <v>230</v>
      </c>
      <c r="E64" s="82"/>
      <c r="F64" s="2" t="s">
        <v>156</v>
      </c>
      <c r="G64" s="12">
        <v>124.134</v>
      </c>
      <c r="H64" s="69">
        <v>0</v>
      </c>
      <c r="I64" s="69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H64*1</f>
        <v>0</v>
      </c>
      <c r="AP64" s="12">
        <f>H64*(1-1)</f>
        <v>0</v>
      </c>
      <c r="AQ64" s="11" t="s">
        <v>132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223</v>
      </c>
      <c r="AZ64" s="11" t="s">
        <v>208</v>
      </c>
      <c r="BA64" s="41" t="s">
        <v>138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>
        <v>59</v>
      </c>
      <c r="BW64" s="12">
        <v>21</v>
      </c>
      <c r="BX64" s="57" t="s">
        <v>230</v>
      </c>
    </row>
    <row r="65" spans="1:76" x14ac:dyDescent="0.2">
      <c r="A65" s="50"/>
      <c r="D65" s="51" t="s">
        <v>231</v>
      </c>
      <c r="E65" s="51" t="s">
        <v>18</v>
      </c>
      <c r="G65" s="52">
        <v>124.134</v>
      </c>
      <c r="K65" s="45"/>
    </row>
    <row r="66" spans="1:76" x14ac:dyDescent="0.2">
      <c r="A66" s="1" t="s">
        <v>232</v>
      </c>
      <c r="B66" s="2" t="s">
        <v>18</v>
      </c>
      <c r="C66" s="2" t="s">
        <v>233</v>
      </c>
      <c r="D66" s="87" t="s">
        <v>234</v>
      </c>
      <c r="E66" s="82"/>
      <c r="F66" s="2" t="s">
        <v>156</v>
      </c>
      <c r="G66" s="12">
        <v>8.16</v>
      </c>
      <c r="H66" s="69">
        <v>0</v>
      </c>
      <c r="I66" s="69">
        <f>ROUND(G66*H66,2)</f>
        <v>0</v>
      </c>
      <c r="K66" s="45"/>
      <c r="Z66" s="12">
        <f>ROUND(IF(AQ66="5",BJ66,0),2)</f>
        <v>0</v>
      </c>
      <c r="AB66" s="12">
        <f>ROUND(IF(AQ66="1",BH66,0),2)</f>
        <v>0</v>
      </c>
      <c r="AC66" s="12">
        <f>ROUND(IF(AQ66="1",BI66,0),2)</f>
        <v>0</v>
      </c>
      <c r="AD66" s="12">
        <f>ROUND(IF(AQ66="7",BH66,0),2)</f>
        <v>0</v>
      </c>
      <c r="AE66" s="12">
        <f>ROUND(IF(AQ66="7",BI66,0),2)</f>
        <v>0</v>
      </c>
      <c r="AF66" s="12">
        <f>ROUND(IF(AQ66="2",BH66,0),2)</f>
        <v>0</v>
      </c>
      <c r="AG66" s="12">
        <f>ROUND(IF(AQ66="2",BI66,0),2)</f>
        <v>0</v>
      </c>
      <c r="AH66" s="12">
        <f>ROUND(IF(AQ66="0",BJ66,0),2)</f>
        <v>0</v>
      </c>
      <c r="AI66" s="41" t="s">
        <v>18</v>
      </c>
      <c r="AJ66" s="12">
        <f>IF(AN66=0,I66,0)</f>
        <v>0</v>
      </c>
      <c r="AK66" s="12">
        <f>IF(AN66=12,I66,0)</f>
        <v>0</v>
      </c>
      <c r="AL66" s="12">
        <f>IF(AN66=21,I66,0)</f>
        <v>0</v>
      </c>
      <c r="AN66" s="12">
        <v>21</v>
      </c>
      <c r="AO66" s="12">
        <f>H66*1</f>
        <v>0</v>
      </c>
      <c r="AP66" s="12">
        <f>H66*(1-1)</f>
        <v>0</v>
      </c>
      <c r="AQ66" s="11" t="s">
        <v>132</v>
      </c>
      <c r="AV66" s="12">
        <f>ROUND(AW66+AX66,2)</f>
        <v>0</v>
      </c>
      <c r="AW66" s="12">
        <f>ROUND(G66*AO66,2)</f>
        <v>0</v>
      </c>
      <c r="AX66" s="12">
        <f>ROUND(G66*AP66,2)</f>
        <v>0</v>
      </c>
      <c r="AY66" s="11" t="s">
        <v>223</v>
      </c>
      <c r="AZ66" s="11" t="s">
        <v>208</v>
      </c>
      <c r="BA66" s="41" t="s">
        <v>138</v>
      </c>
      <c r="BC66" s="12">
        <f>AW66+AX66</f>
        <v>0</v>
      </c>
      <c r="BD66" s="12">
        <f>H66/(100-BE66)*100</f>
        <v>0</v>
      </c>
      <c r="BE66" s="12">
        <v>0</v>
      </c>
      <c r="BF66" s="12">
        <f>66</f>
        <v>66</v>
      </c>
      <c r="BH66" s="12">
        <f>G66*AO66</f>
        <v>0</v>
      </c>
      <c r="BI66" s="12">
        <f>G66*AP66</f>
        <v>0</v>
      </c>
      <c r="BJ66" s="12">
        <f>G66*H66</f>
        <v>0</v>
      </c>
      <c r="BK66" s="12"/>
      <c r="BL66" s="12">
        <v>59</v>
      </c>
      <c r="BW66" s="12">
        <v>21</v>
      </c>
      <c r="BX66" s="57" t="s">
        <v>234</v>
      </c>
    </row>
    <row r="67" spans="1:76" x14ac:dyDescent="0.2">
      <c r="A67" s="50"/>
      <c r="D67" s="51" t="s">
        <v>235</v>
      </c>
      <c r="E67" s="51" t="s">
        <v>18</v>
      </c>
      <c r="G67" s="52">
        <v>8.16</v>
      </c>
      <c r="K67" s="45"/>
    </row>
    <row r="68" spans="1:76" x14ac:dyDescent="0.2">
      <c r="A68" s="1" t="s">
        <v>236</v>
      </c>
      <c r="B68" s="2" t="s">
        <v>18</v>
      </c>
      <c r="C68" s="2" t="s">
        <v>237</v>
      </c>
      <c r="D68" s="87" t="s">
        <v>238</v>
      </c>
      <c r="E68" s="82"/>
      <c r="F68" s="2" t="s">
        <v>178</v>
      </c>
      <c r="G68" s="12">
        <v>20</v>
      </c>
      <c r="H68" s="69">
        <v>0</v>
      </c>
      <c r="I68" s="69">
        <f>ROUND(G68*H68,2)</f>
        <v>0</v>
      </c>
      <c r="K68" s="45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41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H68*0.867146205</f>
        <v>0</v>
      </c>
      <c r="AP68" s="12">
        <f>H68*(1-0.867146205)</f>
        <v>0</v>
      </c>
      <c r="AQ68" s="11" t="s">
        <v>132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223</v>
      </c>
      <c r="AZ68" s="11" t="s">
        <v>208</v>
      </c>
      <c r="BA68" s="41" t="s">
        <v>138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59</v>
      </c>
      <c r="BW68" s="12">
        <v>21</v>
      </c>
      <c r="BX68" s="57" t="s">
        <v>238</v>
      </c>
    </row>
    <row r="69" spans="1:76" x14ac:dyDescent="0.2">
      <c r="A69" s="48" t="s">
        <v>18</v>
      </c>
      <c r="B69" s="60" t="s">
        <v>18</v>
      </c>
      <c r="C69" s="60" t="s">
        <v>38</v>
      </c>
      <c r="D69" s="160" t="s">
        <v>39</v>
      </c>
      <c r="E69" s="161"/>
      <c r="F69" s="49" t="s">
        <v>3</v>
      </c>
      <c r="G69" s="49" t="s">
        <v>3</v>
      </c>
      <c r="H69" s="70" t="s">
        <v>3</v>
      </c>
      <c r="I69" s="62">
        <f>SUM(I70:I71)</f>
        <v>0</v>
      </c>
      <c r="K69" s="45"/>
      <c r="AI69" s="41" t="s">
        <v>18</v>
      </c>
      <c r="AS69" s="36">
        <f>SUM(AJ70:AJ71)</f>
        <v>0</v>
      </c>
      <c r="AT69" s="36">
        <f>SUM(AK70:AK71)</f>
        <v>0</v>
      </c>
      <c r="AU69" s="36">
        <f>SUM(AL70:AL71)</f>
        <v>0</v>
      </c>
    </row>
    <row r="70" spans="1:76" x14ac:dyDescent="0.2">
      <c r="A70" s="1" t="s">
        <v>239</v>
      </c>
      <c r="B70" s="2" t="s">
        <v>18</v>
      </c>
      <c r="C70" s="2" t="s">
        <v>240</v>
      </c>
      <c r="D70" s="87" t="s">
        <v>241</v>
      </c>
      <c r="E70" s="82"/>
      <c r="F70" s="2" t="s">
        <v>242</v>
      </c>
      <c r="G70" s="12">
        <v>2</v>
      </c>
      <c r="H70" s="69">
        <v>0</v>
      </c>
      <c r="I70" s="69">
        <f>ROUND(G70*H70,2)</f>
        <v>0</v>
      </c>
      <c r="K70" s="45"/>
      <c r="Z70" s="12">
        <f>ROUND(IF(AQ70="5",BJ70,0),2)</f>
        <v>0</v>
      </c>
      <c r="AB70" s="12">
        <f>ROUND(IF(AQ70="1",BH70,0),2)</f>
        <v>0</v>
      </c>
      <c r="AC70" s="12">
        <f>ROUND(IF(AQ70="1",BI70,0),2)</f>
        <v>0</v>
      </c>
      <c r="AD70" s="12">
        <f>ROUND(IF(AQ70="7",BH70,0),2)</f>
        <v>0</v>
      </c>
      <c r="AE70" s="12">
        <f>ROUND(IF(AQ70="7",BI70,0),2)</f>
        <v>0</v>
      </c>
      <c r="AF70" s="12">
        <f>ROUND(IF(AQ70="2",BH70,0),2)</f>
        <v>0</v>
      </c>
      <c r="AG70" s="12">
        <f>ROUND(IF(AQ70="2",BI70,0),2)</f>
        <v>0</v>
      </c>
      <c r="AH70" s="12">
        <f>ROUND(IF(AQ70="0",BJ70,0),2)</f>
        <v>0</v>
      </c>
      <c r="AI70" s="41" t="s">
        <v>18</v>
      </c>
      <c r="AJ70" s="12">
        <f>IF(AN70=0,I70,0)</f>
        <v>0</v>
      </c>
      <c r="AK70" s="12">
        <f>IF(AN70=12,I70,0)</f>
        <v>0</v>
      </c>
      <c r="AL70" s="12">
        <f>IF(AN70=21,I70,0)</f>
        <v>0</v>
      </c>
      <c r="AN70" s="12">
        <v>21</v>
      </c>
      <c r="AO70" s="12">
        <f>H70*0.3184608</f>
        <v>0</v>
      </c>
      <c r="AP70" s="12">
        <f>H70*(1-0.3184608)</f>
        <v>0</v>
      </c>
      <c r="AQ70" s="11" t="s">
        <v>132</v>
      </c>
      <c r="AV70" s="12">
        <f>ROUND(AW70+AX70,2)</f>
        <v>0</v>
      </c>
      <c r="AW70" s="12">
        <f>ROUND(G70*AO70,2)</f>
        <v>0</v>
      </c>
      <c r="AX70" s="12">
        <f>ROUND(G70*AP70,2)</f>
        <v>0</v>
      </c>
      <c r="AY70" s="11" t="s">
        <v>243</v>
      </c>
      <c r="AZ70" s="11" t="s">
        <v>244</v>
      </c>
      <c r="BA70" s="41" t="s">
        <v>138</v>
      </c>
      <c r="BC70" s="12">
        <f>AW70+AX70</f>
        <v>0</v>
      </c>
      <c r="BD70" s="12">
        <f>H70/(100-BE70)*100</f>
        <v>0</v>
      </c>
      <c r="BE70" s="12">
        <v>0</v>
      </c>
      <c r="BF70" s="12">
        <f>70</f>
        <v>70</v>
      </c>
      <c r="BH70" s="12">
        <f>G70*AO70</f>
        <v>0</v>
      </c>
      <c r="BI70" s="12">
        <f>G70*AP70</f>
        <v>0</v>
      </c>
      <c r="BJ70" s="12">
        <f>G70*H70</f>
        <v>0</v>
      </c>
      <c r="BK70" s="12"/>
      <c r="BL70" s="12">
        <v>89</v>
      </c>
      <c r="BW70" s="12">
        <v>21</v>
      </c>
      <c r="BX70" s="57" t="s">
        <v>241</v>
      </c>
    </row>
    <row r="71" spans="1:76" x14ac:dyDescent="0.2">
      <c r="A71" s="1" t="s">
        <v>245</v>
      </c>
      <c r="B71" s="2" t="s">
        <v>18</v>
      </c>
      <c r="C71" s="2" t="s">
        <v>246</v>
      </c>
      <c r="D71" s="87" t="s">
        <v>247</v>
      </c>
      <c r="E71" s="82"/>
      <c r="F71" s="2" t="s">
        <v>242</v>
      </c>
      <c r="G71" s="12">
        <v>2</v>
      </c>
      <c r="H71" s="69">
        <v>0</v>
      </c>
      <c r="I71" s="69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H71*0.471971363</f>
        <v>0</v>
      </c>
      <c r="AP71" s="12">
        <f>H71*(1-0.471971363)</f>
        <v>0</v>
      </c>
      <c r="AQ71" s="11" t="s">
        <v>132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243</v>
      </c>
      <c r="AZ71" s="11" t="s">
        <v>244</v>
      </c>
      <c r="BA71" s="41" t="s">
        <v>138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>
        <v>89</v>
      </c>
      <c r="BW71" s="12">
        <v>21</v>
      </c>
      <c r="BX71" s="57" t="s">
        <v>247</v>
      </c>
    </row>
    <row r="72" spans="1:76" x14ac:dyDescent="0.2">
      <c r="A72" s="48" t="s">
        <v>18</v>
      </c>
      <c r="B72" s="60" t="s">
        <v>18</v>
      </c>
      <c r="C72" s="60" t="s">
        <v>40</v>
      </c>
      <c r="D72" s="160" t="s">
        <v>41</v>
      </c>
      <c r="E72" s="161"/>
      <c r="F72" s="49" t="s">
        <v>3</v>
      </c>
      <c r="G72" s="49" t="s">
        <v>3</v>
      </c>
      <c r="H72" s="70" t="s">
        <v>3</v>
      </c>
      <c r="I72" s="62">
        <f>SUM(I73:I83)</f>
        <v>0</v>
      </c>
      <c r="K72" s="45"/>
      <c r="AI72" s="41" t="s">
        <v>18</v>
      </c>
      <c r="AS72" s="36">
        <f>SUM(AJ73:AJ83)</f>
        <v>0</v>
      </c>
      <c r="AT72" s="36">
        <f>SUM(AK73:AK83)</f>
        <v>0</v>
      </c>
      <c r="AU72" s="36">
        <f>SUM(AL73:AL83)</f>
        <v>0</v>
      </c>
    </row>
    <row r="73" spans="1:76" x14ac:dyDescent="0.2">
      <c r="A73" s="1" t="s">
        <v>248</v>
      </c>
      <c r="B73" s="2" t="s">
        <v>18</v>
      </c>
      <c r="C73" s="2" t="s">
        <v>249</v>
      </c>
      <c r="D73" s="87" t="s">
        <v>250</v>
      </c>
      <c r="E73" s="82"/>
      <c r="F73" s="2" t="s">
        <v>178</v>
      </c>
      <c r="G73" s="12">
        <v>13.25</v>
      </c>
      <c r="H73" s="69">
        <v>0</v>
      </c>
      <c r="I73" s="69">
        <f>ROUND(G73*H73,2)</f>
        <v>0</v>
      </c>
      <c r="K73" s="45"/>
      <c r="Z73" s="12">
        <f>ROUND(IF(AQ73="5",BJ73,0),2)</f>
        <v>0</v>
      </c>
      <c r="AB73" s="12">
        <f>ROUND(IF(AQ73="1",BH73,0),2)</f>
        <v>0</v>
      </c>
      <c r="AC73" s="12">
        <f>ROUND(IF(AQ73="1",BI73,0),2)</f>
        <v>0</v>
      </c>
      <c r="AD73" s="12">
        <f>ROUND(IF(AQ73="7",BH73,0),2)</f>
        <v>0</v>
      </c>
      <c r="AE73" s="12">
        <f>ROUND(IF(AQ73="7",BI73,0),2)</f>
        <v>0</v>
      </c>
      <c r="AF73" s="12">
        <f>ROUND(IF(AQ73="2",BH73,0),2)</f>
        <v>0</v>
      </c>
      <c r="AG73" s="12">
        <f>ROUND(IF(AQ73="2",BI73,0),2)</f>
        <v>0</v>
      </c>
      <c r="AH73" s="12">
        <f>ROUND(IF(AQ73="0",BJ73,0),2)</f>
        <v>0</v>
      </c>
      <c r="AI73" s="41" t="s">
        <v>18</v>
      </c>
      <c r="AJ73" s="12">
        <f>IF(AN73=0,I73,0)</f>
        <v>0</v>
      </c>
      <c r="AK73" s="12">
        <f>IF(AN73=12,I73,0)</f>
        <v>0</v>
      </c>
      <c r="AL73" s="12">
        <f>IF(AN73=21,I73,0)</f>
        <v>0</v>
      </c>
      <c r="AN73" s="12">
        <v>21</v>
      </c>
      <c r="AO73" s="12">
        <f>H73*0.700017839</f>
        <v>0</v>
      </c>
      <c r="AP73" s="12">
        <f>H73*(1-0.700017839)</f>
        <v>0</v>
      </c>
      <c r="AQ73" s="11" t="s">
        <v>132</v>
      </c>
      <c r="AV73" s="12">
        <f>ROUND(AW73+AX73,2)</f>
        <v>0</v>
      </c>
      <c r="AW73" s="12">
        <f>ROUND(G73*AO73,2)</f>
        <v>0</v>
      </c>
      <c r="AX73" s="12">
        <f>ROUND(G73*AP73,2)</f>
        <v>0</v>
      </c>
      <c r="AY73" s="11" t="s">
        <v>251</v>
      </c>
      <c r="AZ73" s="11" t="s">
        <v>252</v>
      </c>
      <c r="BA73" s="41" t="s">
        <v>138</v>
      </c>
      <c r="BC73" s="12">
        <f>AW73+AX73</f>
        <v>0</v>
      </c>
      <c r="BD73" s="12">
        <f>H73/(100-BE73)*100</f>
        <v>0</v>
      </c>
      <c r="BE73" s="12">
        <v>0</v>
      </c>
      <c r="BF73" s="12">
        <f>73</f>
        <v>73</v>
      </c>
      <c r="BH73" s="12">
        <f>G73*AO73</f>
        <v>0</v>
      </c>
      <c r="BI73" s="12">
        <f>G73*AP73</f>
        <v>0</v>
      </c>
      <c r="BJ73" s="12">
        <f>G73*H73</f>
        <v>0</v>
      </c>
      <c r="BK73" s="12"/>
      <c r="BL73" s="12">
        <v>91</v>
      </c>
      <c r="BW73" s="12">
        <v>21</v>
      </c>
      <c r="BX73" s="57" t="s">
        <v>250</v>
      </c>
    </row>
    <row r="74" spans="1:76" x14ac:dyDescent="0.2">
      <c r="A74" s="50"/>
      <c r="D74" s="51" t="s">
        <v>253</v>
      </c>
      <c r="E74" s="51" t="s">
        <v>18</v>
      </c>
      <c r="G74" s="52">
        <v>13.25</v>
      </c>
      <c r="K74" s="45"/>
    </row>
    <row r="75" spans="1:76" x14ac:dyDescent="0.2">
      <c r="A75" s="1" t="s">
        <v>254</v>
      </c>
      <c r="B75" s="2" t="s">
        <v>18</v>
      </c>
      <c r="C75" s="2" t="s">
        <v>255</v>
      </c>
      <c r="D75" s="87" t="s">
        <v>256</v>
      </c>
      <c r="E75" s="82"/>
      <c r="F75" s="2" t="s">
        <v>178</v>
      </c>
      <c r="G75" s="12">
        <v>120</v>
      </c>
      <c r="H75" s="69">
        <v>0</v>
      </c>
      <c r="I75" s="69">
        <f>ROUND(G75*H75,2)</f>
        <v>0</v>
      </c>
      <c r="K75" s="45"/>
      <c r="Z75" s="12">
        <f>ROUND(IF(AQ75="5",BJ75,0),2)</f>
        <v>0</v>
      </c>
      <c r="AB75" s="12">
        <f>ROUND(IF(AQ75="1",BH75,0),2)</f>
        <v>0</v>
      </c>
      <c r="AC75" s="12">
        <f>ROUND(IF(AQ75="1",BI75,0),2)</f>
        <v>0</v>
      </c>
      <c r="AD75" s="12">
        <f>ROUND(IF(AQ75="7",BH75,0),2)</f>
        <v>0</v>
      </c>
      <c r="AE75" s="12">
        <f>ROUND(IF(AQ75="7",BI75,0),2)</f>
        <v>0</v>
      </c>
      <c r="AF75" s="12">
        <f>ROUND(IF(AQ75="2",BH75,0),2)</f>
        <v>0</v>
      </c>
      <c r="AG75" s="12">
        <f>ROUND(IF(AQ75="2",BI75,0),2)</f>
        <v>0</v>
      </c>
      <c r="AH75" s="12">
        <f>ROUND(IF(AQ75="0",BJ75,0),2)</f>
        <v>0</v>
      </c>
      <c r="AI75" s="41" t="s">
        <v>18</v>
      </c>
      <c r="AJ75" s="12">
        <f>IF(AN75=0,I75,0)</f>
        <v>0</v>
      </c>
      <c r="AK75" s="12">
        <f>IF(AN75=12,I75,0)</f>
        <v>0</v>
      </c>
      <c r="AL75" s="12">
        <f>IF(AN75=21,I75,0)</f>
        <v>0</v>
      </c>
      <c r="AN75" s="12">
        <v>21</v>
      </c>
      <c r="AO75" s="12">
        <f>H75*0.506519945</f>
        <v>0</v>
      </c>
      <c r="AP75" s="12">
        <f>H75*(1-0.506519945)</f>
        <v>0</v>
      </c>
      <c r="AQ75" s="11" t="s">
        <v>132</v>
      </c>
      <c r="AV75" s="12">
        <f>ROUND(AW75+AX75,2)</f>
        <v>0</v>
      </c>
      <c r="AW75" s="12">
        <f>ROUND(G75*AO75,2)</f>
        <v>0</v>
      </c>
      <c r="AX75" s="12">
        <f>ROUND(G75*AP75,2)</f>
        <v>0</v>
      </c>
      <c r="AY75" s="11" t="s">
        <v>251</v>
      </c>
      <c r="AZ75" s="11" t="s">
        <v>252</v>
      </c>
      <c r="BA75" s="41" t="s">
        <v>138</v>
      </c>
      <c r="BC75" s="12">
        <f>AW75+AX75</f>
        <v>0</v>
      </c>
      <c r="BD75" s="12">
        <f>H75/(100-BE75)*100</f>
        <v>0</v>
      </c>
      <c r="BE75" s="12">
        <v>0</v>
      </c>
      <c r="BF75" s="12">
        <f>75</f>
        <v>75</v>
      </c>
      <c r="BH75" s="12">
        <f>G75*AO75</f>
        <v>0</v>
      </c>
      <c r="BI75" s="12">
        <f>G75*AP75</f>
        <v>0</v>
      </c>
      <c r="BJ75" s="12">
        <f>G75*H75</f>
        <v>0</v>
      </c>
      <c r="BK75" s="12"/>
      <c r="BL75" s="12">
        <v>91</v>
      </c>
      <c r="BW75" s="12">
        <v>21</v>
      </c>
      <c r="BX75" s="57" t="s">
        <v>256</v>
      </c>
    </row>
    <row r="76" spans="1:76" x14ac:dyDescent="0.2">
      <c r="A76" s="50"/>
      <c r="D76" s="51" t="s">
        <v>257</v>
      </c>
      <c r="E76" s="51" t="s">
        <v>18</v>
      </c>
      <c r="G76" s="52">
        <v>120</v>
      </c>
      <c r="K76" s="45"/>
    </row>
    <row r="77" spans="1:76" x14ac:dyDescent="0.2">
      <c r="A77" s="1" t="s">
        <v>258</v>
      </c>
      <c r="B77" s="2" t="s">
        <v>18</v>
      </c>
      <c r="C77" s="2" t="s">
        <v>259</v>
      </c>
      <c r="D77" s="87" t="s">
        <v>260</v>
      </c>
      <c r="E77" s="82"/>
      <c r="F77" s="2" t="s">
        <v>178</v>
      </c>
      <c r="G77" s="12">
        <v>15</v>
      </c>
      <c r="H77" s="69">
        <v>0</v>
      </c>
      <c r="I77" s="69">
        <f>ROUND(G77*H77,2)</f>
        <v>0</v>
      </c>
      <c r="K77" s="45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21</v>
      </c>
      <c r="AO77" s="12">
        <f>H77*1</f>
        <v>0</v>
      </c>
      <c r="AP77" s="12">
        <f>H77*(1-1)</f>
        <v>0</v>
      </c>
      <c r="AQ77" s="11" t="s">
        <v>132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251</v>
      </c>
      <c r="AZ77" s="11" t="s">
        <v>252</v>
      </c>
      <c r="BA77" s="41" t="s">
        <v>138</v>
      </c>
      <c r="BC77" s="12">
        <f>AW77+AX77</f>
        <v>0</v>
      </c>
      <c r="BD77" s="12">
        <f>H77/(100-BE77)*100</f>
        <v>0</v>
      </c>
      <c r="BE77" s="12">
        <v>0</v>
      </c>
      <c r="BF77" s="12">
        <f>77</f>
        <v>77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>
        <v>91</v>
      </c>
      <c r="BW77" s="12">
        <v>21</v>
      </c>
      <c r="BX77" s="57" t="s">
        <v>260</v>
      </c>
    </row>
    <row r="78" spans="1:76" x14ac:dyDescent="0.2">
      <c r="A78" s="50"/>
      <c r="D78" s="51" t="s">
        <v>261</v>
      </c>
      <c r="E78" s="51" t="s">
        <v>18</v>
      </c>
      <c r="G78" s="52">
        <v>0</v>
      </c>
      <c r="K78" s="45"/>
    </row>
    <row r="79" spans="1:76" x14ac:dyDescent="0.2">
      <c r="A79" s="50"/>
      <c r="D79" s="51" t="s">
        <v>262</v>
      </c>
      <c r="E79" s="51" t="s">
        <v>18</v>
      </c>
      <c r="G79" s="52">
        <v>0</v>
      </c>
      <c r="K79" s="45"/>
    </row>
    <row r="80" spans="1:76" x14ac:dyDescent="0.2">
      <c r="A80" s="50"/>
      <c r="D80" s="51" t="s">
        <v>263</v>
      </c>
      <c r="E80" s="51" t="s">
        <v>18</v>
      </c>
      <c r="G80" s="52">
        <v>15</v>
      </c>
      <c r="K80" s="45"/>
    </row>
    <row r="81" spans="1:76" x14ac:dyDescent="0.2">
      <c r="A81" s="1" t="s">
        <v>264</v>
      </c>
      <c r="B81" s="2" t="s">
        <v>18</v>
      </c>
      <c r="C81" s="2" t="s">
        <v>265</v>
      </c>
      <c r="D81" s="87" t="s">
        <v>266</v>
      </c>
      <c r="E81" s="82"/>
      <c r="F81" s="2" t="s">
        <v>178</v>
      </c>
      <c r="G81" s="12">
        <v>20</v>
      </c>
      <c r="H81" s="69">
        <v>0</v>
      </c>
      <c r="I81" s="69">
        <f>ROUND(G81*H81,2)</f>
        <v>0</v>
      </c>
      <c r="K81" s="45"/>
      <c r="Z81" s="12">
        <f>ROUND(IF(AQ81="5",BJ81,0),2)</f>
        <v>0</v>
      </c>
      <c r="AB81" s="12">
        <f>ROUND(IF(AQ81="1",BH81,0),2)</f>
        <v>0</v>
      </c>
      <c r="AC81" s="12">
        <f>ROUND(IF(AQ81="1",BI81,0),2)</f>
        <v>0</v>
      </c>
      <c r="AD81" s="12">
        <f>ROUND(IF(AQ81="7",BH81,0),2)</f>
        <v>0</v>
      </c>
      <c r="AE81" s="12">
        <f>ROUND(IF(AQ81="7",BI81,0),2)</f>
        <v>0</v>
      </c>
      <c r="AF81" s="12">
        <f>ROUND(IF(AQ81="2",BH81,0),2)</f>
        <v>0</v>
      </c>
      <c r="AG81" s="12">
        <f>ROUND(IF(AQ81="2",BI81,0),2)</f>
        <v>0</v>
      </c>
      <c r="AH81" s="12">
        <f>ROUND(IF(AQ81="0",BJ81,0),2)</f>
        <v>0</v>
      </c>
      <c r="AI81" s="41" t="s">
        <v>18</v>
      </c>
      <c r="AJ81" s="12">
        <f>IF(AN81=0,I81,0)</f>
        <v>0</v>
      </c>
      <c r="AK81" s="12">
        <f>IF(AN81=12,I81,0)</f>
        <v>0</v>
      </c>
      <c r="AL81" s="12">
        <f>IF(AN81=21,I81,0)</f>
        <v>0</v>
      </c>
      <c r="AN81" s="12">
        <v>21</v>
      </c>
      <c r="AO81" s="12">
        <f>H81*0.556102708</f>
        <v>0</v>
      </c>
      <c r="AP81" s="12">
        <f>H81*(1-0.556102708)</f>
        <v>0</v>
      </c>
      <c r="AQ81" s="11" t="s">
        <v>132</v>
      </c>
      <c r="AV81" s="12">
        <f>ROUND(AW81+AX81,2)</f>
        <v>0</v>
      </c>
      <c r="AW81" s="12">
        <f>ROUND(G81*AO81,2)</f>
        <v>0</v>
      </c>
      <c r="AX81" s="12">
        <f>ROUND(G81*AP81,2)</f>
        <v>0</v>
      </c>
      <c r="AY81" s="11" t="s">
        <v>251</v>
      </c>
      <c r="AZ81" s="11" t="s">
        <v>252</v>
      </c>
      <c r="BA81" s="41" t="s">
        <v>138</v>
      </c>
      <c r="BC81" s="12">
        <f>AW81+AX81</f>
        <v>0</v>
      </c>
      <c r="BD81" s="12">
        <f>H81/(100-BE81)*100</f>
        <v>0</v>
      </c>
      <c r="BE81" s="12">
        <v>0</v>
      </c>
      <c r="BF81" s="12">
        <f>81</f>
        <v>81</v>
      </c>
      <c r="BH81" s="12">
        <f>G81*AO81</f>
        <v>0</v>
      </c>
      <c r="BI81" s="12">
        <f>G81*AP81</f>
        <v>0</v>
      </c>
      <c r="BJ81" s="12">
        <f>G81*H81</f>
        <v>0</v>
      </c>
      <c r="BK81" s="12"/>
      <c r="BL81" s="12">
        <v>91</v>
      </c>
      <c r="BW81" s="12">
        <v>21</v>
      </c>
      <c r="BX81" s="57" t="s">
        <v>266</v>
      </c>
    </row>
    <row r="82" spans="1:76" x14ac:dyDescent="0.2">
      <c r="A82" s="50"/>
      <c r="D82" s="51" t="s">
        <v>267</v>
      </c>
      <c r="E82" s="51" t="s">
        <v>18</v>
      </c>
      <c r="G82" s="52">
        <v>20</v>
      </c>
      <c r="K82" s="45"/>
    </row>
    <row r="83" spans="1:76" x14ac:dyDescent="0.2">
      <c r="A83" s="1" t="s">
        <v>268</v>
      </c>
      <c r="B83" s="2" t="s">
        <v>18</v>
      </c>
      <c r="C83" s="2" t="s">
        <v>269</v>
      </c>
      <c r="D83" s="87" t="s">
        <v>270</v>
      </c>
      <c r="E83" s="82"/>
      <c r="F83" s="2" t="s">
        <v>271</v>
      </c>
      <c r="G83" s="12">
        <v>404.53399999999999</v>
      </c>
      <c r="H83" s="69">
        <v>0</v>
      </c>
      <c r="I83" s="69">
        <f>ROUND(G83*H83,2)</f>
        <v>0</v>
      </c>
      <c r="K83" s="45"/>
      <c r="Z83" s="12">
        <f>ROUND(IF(AQ83="5",BJ83,0),2)</f>
        <v>0</v>
      </c>
      <c r="AB83" s="12">
        <f>ROUND(IF(AQ83="1",BH83,0),2)</f>
        <v>0</v>
      </c>
      <c r="AC83" s="12">
        <f>ROUND(IF(AQ83="1",BI83,0),2)</f>
        <v>0</v>
      </c>
      <c r="AD83" s="12">
        <f>ROUND(IF(AQ83="7",BH83,0),2)</f>
        <v>0</v>
      </c>
      <c r="AE83" s="12">
        <f>ROUND(IF(AQ83="7",BI83,0),2)</f>
        <v>0</v>
      </c>
      <c r="AF83" s="12">
        <f>ROUND(IF(AQ83="2",BH83,0),2)</f>
        <v>0</v>
      </c>
      <c r="AG83" s="12">
        <f>ROUND(IF(AQ83="2",BI83,0),2)</f>
        <v>0</v>
      </c>
      <c r="AH83" s="12">
        <f>ROUND(IF(AQ83="0",BJ83,0),2)</f>
        <v>0</v>
      </c>
      <c r="AI83" s="41" t="s">
        <v>18</v>
      </c>
      <c r="AJ83" s="12">
        <f>IF(AN83=0,I83,0)</f>
        <v>0</v>
      </c>
      <c r="AK83" s="12">
        <f>IF(AN83=12,I83,0)</f>
        <v>0</v>
      </c>
      <c r="AL83" s="12">
        <f>IF(AN83=21,I83,0)</f>
        <v>0</v>
      </c>
      <c r="AN83" s="12">
        <v>21</v>
      </c>
      <c r="AO83" s="12">
        <f>H83*0</f>
        <v>0</v>
      </c>
      <c r="AP83" s="12">
        <f>H83*(1-0)</f>
        <v>0</v>
      </c>
      <c r="AQ83" s="11" t="s">
        <v>148</v>
      </c>
      <c r="AV83" s="12">
        <f>ROUND(AW83+AX83,2)</f>
        <v>0</v>
      </c>
      <c r="AW83" s="12">
        <f>ROUND(G83*AO83,2)</f>
        <v>0</v>
      </c>
      <c r="AX83" s="12">
        <f>ROUND(G83*AP83,2)</f>
        <v>0</v>
      </c>
      <c r="AY83" s="11" t="s">
        <v>251</v>
      </c>
      <c r="AZ83" s="11" t="s">
        <v>252</v>
      </c>
      <c r="BA83" s="41" t="s">
        <v>138</v>
      </c>
      <c r="BC83" s="12">
        <f>AW83+AX83</f>
        <v>0</v>
      </c>
      <c r="BD83" s="12">
        <f>H83/(100-BE83)*100</f>
        <v>0</v>
      </c>
      <c r="BE83" s="12">
        <v>0</v>
      </c>
      <c r="BF83" s="12">
        <f>83</f>
        <v>83</v>
      </c>
      <c r="BH83" s="12">
        <f>G83*AO83</f>
        <v>0</v>
      </c>
      <c r="BI83" s="12">
        <f>G83*AP83</f>
        <v>0</v>
      </c>
      <c r="BJ83" s="12">
        <f>G83*H83</f>
        <v>0</v>
      </c>
      <c r="BK83" s="12"/>
      <c r="BL83" s="12">
        <v>91</v>
      </c>
      <c r="BW83" s="12">
        <v>21</v>
      </c>
      <c r="BX83" s="57" t="s">
        <v>270</v>
      </c>
    </row>
    <row r="84" spans="1:76" x14ac:dyDescent="0.2">
      <c r="A84" s="48" t="s">
        <v>18</v>
      </c>
      <c r="B84" s="60" t="s">
        <v>18</v>
      </c>
      <c r="C84" s="60" t="s">
        <v>42</v>
      </c>
      <c r="D84" s="160" t="s">
        <v>43</v>
      </c>
      <c r="E84" s="161"/>
      <c r="F84" s="49" t="s">
        <v>3</v>
      </c>
      <c r="G84" s="49" t="s">
        <v>3</v>
      </c>
      <c r="H84" s="70" t="s">
        <v>3</v>
      </c>
      <c r="I84" s="62">
        <f>SUM(I85:I85)</f>
        <v>0</v>
      </c>
      <c r="K84" s="45"/>
      <c r="AI84" s="41" t="s">
        <v>18</v>
      </c>
      <c r="AS84" s="36">
        <f>SUM(AJ85:AJ85)</f>
        <v>0</v>
      </c>
      <c r="AT84" s="36">
        <f>SUM(AK85:AK85)</f>
        <v>0</v>
      </c>
      <c r="AU84" s="36">
        <f>SUM(AL85:AL85)</f>
        <v>0</v>
      </c>
    </row>
    <row r="85" spans="1:76" x14ac:dyDescent="0.2">
      <c r="A85" s="1" t="s">
        <v>272</v>
      </c>
      <c r="B85" s="2" t="s">
        <v>18</v>
      </c>
      <c r="C85" s="2" t="s">
        <v>273</v>
      </c>
      <c r="D85" s="87" t="s">
        <v>274</v>
      </c>
      <c r="E85" s="82"/>
      <c r="F85" s="2" t="s">
        <v>178</v>
      </c>
      <c r="G85" s="12">
        <v>94</v>
      </c>
      <c r="H85" s="69">
        <v>0</v>
      </c>
      <c r="I85" s="69">
        <f>ROUND(G85*H85,2)</f>
        <v>0</v>
      </c>
      <c r="K85" s="45"/>
      <c r="Z85" s="12">
        <f>ROUND(IF(AQ85="5",BJ85,0),2)</f>
        <v>0</v>
      </c>
      <c r="AB85" s="12">
        <f>ROUND(IF(AQ85="1",BH85,0),2)</f>
        <v>0</v>
      </c>
      <c r="AC85" s="12">
        <f>ROUND(IF(AQ85="1",BI85,0),2)</f>
        <v>0</v>
      </c>
      <c r="AD85" s="12">
        <f>ROUND(IF(AQ85="7",BH85,0),2)</f>
        <v>0</v>
      </c>
      <c r="AE85" s="12">
        <f>ROUND(IF(AQ85="7",BI85,0),2)</f>
        <v>0</v>
      </c>
      <c r="AF85" s="12">
        <f>ROUND(IF(AQ85="2",BH85,0),2)</f>
        <v>0</v>
      </c>
      <c r="AG85" s="12">
        <f>ROUND(IF(AQ85="2",BI85,0),2)</f>
        <v>0</v>
      </c>
      <c r="AH85" s="12">
        <f>ROUND(IF(AQ85="0",BJ85,0),2)</f>
        <v>0</v>
      </c>
      <c r="AI85" s="41" t="s">
        <v>18</v>
      </c>
      <c r="AJ85" s="12">
        <f>IF(AN85=0,I85,0)</f>
        <v>0</v>
      </c>
      <c r="AK85" s="12">
        <f>IF(AN85=12,I85,0)</f>
        <v>0</v>
      </c>
      <c r="AL85" s="12">
        <f>IF(AN85=21,I85,0)</f>
        <v>0</v>
      </c>
      <c r="AN85" s="12">
        <v>21</v>
      </c>
      <c r="AO85" s="12">
        <f>H85*0</f>
        <v>0</v>
      </c>
      <c r="AP85" s="12">
        <f>H85*(1-0)</f>
        <v>0</v>
      </c>
      <c r="AQ85" s="11" t="s">
        <v>132</v>
      </c>
      <c r="AV85" s="12">
        <f>ROUND(AW85+AX85,2)</f>
        <v>0</v>
      </c>
      <c r="AW85" s="12">
        <f>ROUND(G85*AO85,2)</f>
        <v>0</v>
      </c>
      <c r="AX85" s="12">
        <f>ROUND(G85*AP85,2)</f>
        <v>0</v>
      </c>
      <c r="AY85" s="11" t="s">
        <v>275</v>
      </c>
      <c r="AZ85" s="11" t="s">
        <v>252</v>
      </c>
      <c r="BA85" s="41" t="s">
        <v>138</v>
      </c>
      <c r="BC85" s="12">
        <f>AW85+AX85</f>
        <v>0</v>
      </c>
      <c r="BD85" s="12">
        <f>H85/(100-BE85)*100</f>
        <v>0</v>
      </c>
      <c r="BE85" s="12">
        <v>0</v>
      </c>
      <c r="BF85" s="12">
        <f>85</f>
        <v>85</v>
      </c>
      <c r="BH85" s="12">
        <f>G85*AO85</f>
        <v>0</v>
      </c>
      <c r="BI85" s="12">
        <f>G85*AP85</f>
        <v>0</v>
      </c>
      <c r="BJ85" s="12">
        <f>G85*H85</f>
        <v>0</v>
      </c>
      <c r="BK85" s="12"/>
      <c r="BL85" s="12">
        <v>97</v>
      </c>
      <c r="BW85" s="12">
        <v>21</v>
      </c>
      <c r="BX85" s="57" t="s">
        <v>274</v>
      </c>
    </row>
    <row r="86" spans="1:76" x14ac:dyDescent="0.2">
      <c r="A86" s="50"/>
      <c r="D86" s="51" t="s">
        <v>276</v>
      </c>
      <c r="E86" s="51" t="s">
        <v>18</v>
      </c>
      <c r="G86" s="52">
        <v>0</v>
      </c>
      <c r="K86" s="45"/>
    </row>
    <row r="87" spans="1:76" x14ac:dyDescent="0.2">
      <c r="A87" s="50"/>
      <c r="D87" s="51" t="s">
        <v>277</v>
      </c>
      <c r="E87" s="51" t="s">
        <v>18</v>
      </c>
      <c r="G87" s="52">
        <v>94</v>
      </c>
      <c r="K87" s="45"/>
    </row>
    <row r="88" spans="1:76" x14ac:dyDescent="0.2">
      <c r="A88" s="48" t="s">
        <v>18</v>
      </c>
      <c r="B88" s="60" t="s">
        <v>18</v>
      </c>
      <c r="C88" s="60" t="s">
        <v>44</v>
      </c>
      <c r="D88" s="160" t="s">
        <v>45</v>
      </c>
      <c r="E88" s="161"/>
      <c r="F88" s="49" t="s">
        <v>3</v>
      </c>
      <c r="G88" s="49" t="s">
        <v>3</v>
      </c>
      <c r="H88" s="70" t="s">
        <v>3</v>
      </c>
      <c r="I88" s="62">
        <f>SUM(I89:I103)</f>
        <v>0</v>
      </c>
      <c r="K88" s="45"/>
      <c r="AI88" s="41" t="s">
        <v>18</v>
      </c>
      <c r="AS88" s="36">
        <f>SUM(AJ89:AJ103)</f>
        <v>0</v>
      </c>
      <c r="AT88" s="36">
        <f>SUM(AK89:AK103)</f>
        <v>0</v>
      </c>
      <c r="AU88" s="36">
        <f>SUM(AL89:AL103)</f>
        <v>0</v>
      </c>
    </row>
    <row r="89" spans="1:76" x14ac:dyDescent="0.2">
      <c r="A89" s="1" t="s">
        <v>278</v>
      </c>
      <c r="B89" s="2" t="s">
        <v>18</v>
      </c>
      <c r="C89" s="2" t="s">
        <v>279</v>
      </c>
      <c r="D89" s="87" t="s">
        <v>280</v>
      </c>
      <c r="E89" s="82"/>
      <c r="F89" s="2" t="s">
        <v>271</v>
      </c>
      <c r="G89" s="12">
        <v>104.28700000000001</v>
      </c>
      <c r="H89" s="69">
        <v>0</v>
      </c>
      <c r="I89" s="69">
        <f>ROUND(G89*H89,2)</f>
        <v>0</v>
      </c>
      <c r="K89" s="45"/>
      <c r="Z89" s="12">
        <f>ROUND(IF(AQ89="5",BJ89,0),2)</f>
        <v>0</v>
      </c>
      <c r="AB89" s="12">
        <f>ROUND(IF(AQ89="1",BH89,0),2)</f>
        <v>0</v>
      </c>
      <c r="AC89" s="12">
        <f>ROUND(IF(AQ89="1",BI89,0),2)</f>
        <v>0</v>
      </c>
      <c r="AD89" s="12">
        <f>ROUND(IF(AQ89="7",BH89,0),2)</f>
        <v>0</v>
      </c>
      <c r="AE89" s="12">
        <f>ROUND(IF(AQ89="7",BI89,0),2)</f>
        <v>0</v>
      </c>
      <c r="AF89" s="12">
        <f>ROUND(IF(AQ89="2",BH89,0),2)</f>
        <v>0</v>
      </c>
      <c r="AG89" s="12">
        <f>ROUND(IF(AQ89="2",BI89,0),2)</f>
        <v>0</v>
      </c>
      <c r="AH89" s="12">
        <f>ROUND(IF(AQ89="0",BJ89,0),2)</f>
        <v>0</v>
      </c>
      <c r="AI89" s="41" t="s">
        <v>18</v>
      </c>
      <c r="AJ89" s="12">
        <f>IF(AN89=0,I89,0)</f>
        <v>0</v>
      </c>
      <c r="AK89" s="12">
        <f>IF(AN89=12,I89,0)</f>
        <v>0</v>
      </c>
      <c r="AL89" s="12">
        <f>IF(AN89=21,I89,0)</f>
        <v>0</v>
      </c>
      <c r="AN89" s="12">
        <v>21</v>
      </c>
      <c r="AO89" s="12">
        <f>H89*0</f>
        <v>0</v>
      </c>
      <c r="AP89" s="12">
        <f>H89*(1-0)</f>
        <v>0</v>
      </c>
      <c r="AQ89" s="11" t="s">
        <v>148</v>
      </c>
      <c r="AV89" s="12">
        <f>ROUND(AW89+AX89,2)</f>
        <v>0</v>
      </c>
      <c r="AW89" s="12">
        <f>ROUND(G89*AO89,2)</f>
        <v>0</v>
      </c>
      <c r="AX89" s="12">
        <f>ROUND(G89*AP89,2)</f>
        <v>0</v>
      </c>
      <c r="AY89" s="11" t="s">
        <v>281</v>
      </c>
      <c r="AZ89" s="11" t="s">
        <v>252</v>
      </c>
      <c r="BA89" s="41" t="s">
        <v>138</v>
      </c>
      <c r="BC89" s="12">
        <f>AW89+AX89</f>
        <v>0</v>
      </c>
      <c r="BD89" s="12">
        <f>H89/(100-BE89)*100</f>
        <v>0</v>
      </c>
      <c r="BE89" s="12">
        <v>0</v>
      </c>
      <c r="BF89" s="12">
        <f>89</f>
        <v>89</v>
      </c>
      <c r="BH89" s="12">
        <f>G89*AO89</f>
        <v>0</v>
      </c>
      <c r="BI89" s="12">
        <f>G89*AP89</f>
        <v>0</v>
      </c>
      <c r="BJ89" s="12">
        <f>G89*H89</f>
        <v>0</v>
      </c>
      <c r="BK89" s="12"/>
      <c r="BL89" s="12"/>
      <c r="BW89" s="12">
        <v>21</v>
      </c>
      <c r="BX89" s="57" t="s">
        <v>280</v>
      </c>
    </row>
    <row r="90" spans="1:76" x14ac:dyDescent="0.2">
      <c r="A90" s="50"/>
      <c r="D90" s="51" t="s">
        <v>282</v>
      </c>
      <c r="E90" s="51" t="s">
        <v>18</v>
      </c>
      <c r="G90" s="52">
        <v>0</v>
      </c>
      <c r="K90" s="45"/>
    </row>
    <row r="91" spans="1:76" x14ac:dyDescent="0.2">
      <c r="A91" s="50"/>
      <c r="D91" s="51" t="s">
        <v>283</v>
      </c>
      <c r="E91" s="51" t="s">
        <v>18</v>
      </c>
      <c r="G91" s="52">
        <v>51.505000000000003</v>
      </c>
      <c r="K91" s="45"/>
    </row>
    <row r="92" spans="1:76" x14ac:dyDescent="0.2">
      <c r="A92" s="50"/>
      <c r="D92" s="51" t="s">
        <v>284</v>
      </c>
      <c r="E92" s="51" t="s">
        <v>18</v>
      </c>
      <c r="G92" s="52">
        <v>0</v>
      </c>
      <c r="K92" s="45"/>
    </row>
    <row r="93" spans="1:76" x14ac:dyDescent="0.2">
      <c r="A93" s="50"/>
      <c r="D93" s="51" t="s">
        <v>285</v>
      </c>
      <c r="E93" s="51" t="s">
        <v>18</v>
      </c>
      <c r="G93" s="52">
        <v>17.747</v>
      </c>
      <c r="K93" s="45"/>
    </row>
    <row r="94" spans="1:76" x14ac:dyDescent="0.2">
      <c r="A94" s="50"/>
      <c r="D94" s="51" t="s">
        <v>286</v>
      </c>
      <c r="E94" s="51" t="s">
        <v>18</v>
      </c>
      <c r="G94" s="52">
        <v>0</v>
      </c>
      <c r="K94" s="45"/>
    </row>
    <row r="95" spans="1:76" x14ac:dyDescent="0.2">
      <c r="A95" s="50"/>
      <c r="D95" s="51" t="s">
        <v>287</v>
      </c>
      <c r="E95" s="51" t="s">
        <v>18</v>
      </c>
      <c r="G95" s="52">
        <v>35.034999999999997</v>
      </c>
      <c r="K95" s="45"/>
    </row>
    <row r="96" spans="1:76" x14ac:dyDescent="0.2">
      <c r="A96" s="1" t="s">
        <v>288</v>
      </c>
      <c r="B96" s="2" t="s">
        <v>18</v>
      </c>
      <c r="C96" s="2" t="s">
        <v>289</v>
      </c>
      <c r="D96" s="87" t="s">
        <v>290</v>
      </c>
      <c r="E96" s="82"/>
      <c r="F96" s="2" t="s">
        <v>271</v>
      </c>
      <c r="G96" s="12">
        <v>982.43100000000004</v>
      </c>
      <c r="H96" s="69">
        <v>0</v>
      </c>
      <c r="I96" s="69">
        <f>ROUND(G96*H96,2)</f>
        <v>0</v>
      </c>
      <c r="K96" s="45"/>
      <c r="Z96" s="12">
        <f>ROUND(IF(AQ96="5",BJ96,0),2)</f>
        <v>0</v>
      </c>
      <c r="AB96" s="12">
        <f>ROUND(IF(AQ96="1",BH96,0),2)</f>
        <v>0</v>
      </c>
      <c r="AC96" s="12">
        <f>ROUND(IF(AQ96="1",BI96,0),2)</f>
        <v>0</v>
      </c>
      <c r="AD96" s="12">
        <f>ROUND(IF(AQ96="7",BH96,0),2)</f>
        <v>0</v>
      </c>
      <c r="AE96" s="12">
        <f>ROUND(IF(AQ96="7",BI96,0),2)</f>
        <v>0</v>
      </c>
      <c r="AF96" s="12">
        <f>ROUND(IF(AQ96="2",BH96,0),2)</f>
        <v>0</v>
      </c>
      <c r="AG96" s="12">
        <f>ROUND(IF(AQ96="2",BI96,0),2)</f>
        <v>0</v>
      </c>
      <c r="AH96" s="12">
        <f>ROUND(IF(AQ96="0",BJ96,0),2)</f>
        <v>0</v>
      </c>
      <c r="AI96" s="41" t="s">
        <v>18</v>
      </c>
      <c r="AJ96" s="12">
        <f>IF(AN96=0,I96,0)</f>
        <v>0</v>
      </c>
      <c r="AK96" s="12">
        <f>IF(AN96=12,I96,0)</f>
        <v>0</v>
      </c>
      <c r="AL96" s="12">
        <f>IF(AN96=21,I96,0)</f>
        <v>0</v>
      </c>
      <c r="AN96" s="12">
        <v>21</v>
      </c>
      <c r="AO96" s="12">
        <f>H96*0</f>
        <v>0</v>
      </c>
      <c r="AP96" s="12">
        <f>H96*(1-0)</f>
        <v>0</v>
      </c>
      <c r="AQ96" s="11" t="s">
        <v>148</v>
      </c>
      <c r="AV96" s="12">
        <f>ROUND(AW96+AX96,2)</f>
        <v>0</v>
      </c>
      <c r="AW96" s="12">
        <f>ROUND(G96*AO96,2)</f>
        <v>0</v>
      </c>
      <c r="AX96" s="12">
        <f>ROUND(G96*AP96,2)</f>
        <v>0</v>
      </c>
      <c r="AY96" s="11" t="s">
        <v>281</v>
      </c>
      <c r="AZ96" s="11" t="s">
        <v>252</v>
      </c>
      <c r="BA96" s="41" t="s">
        <v>138</v>
      </c>
      <c r="BC96" s="12">
        <f>AW96+AX96</f>
        <v>0</v>
      </c>
      <c r="BD96" s="12">
        <f>H96/(100-BE96)*100</f>
        <v>0</v>
      </c>
      <c r="BE96" s="12">
        <v>0</v>
      </c>
      <c r="BF96" s="12">
        <f>96</f>
        <v>96</v>
      </c>
      <c r="BH96" s="12">
        <f>G96*AO96</f>
        <v>0</v>
      </c>
      <c r="BI96" s="12">
        <f>G96*AP96</f>
        <v>0</v>
      </c>
      <c r="BJ96" s="12">
        <f>G96*H96</f>
        <v>0</v>
      </c>
      <c r="BK96" s="12"/>
      <c r="BL96" s="12"/>
      <c r="BW96" s="12">
        <v>21</v>
      </c>
      <c r="BX96" s="57" t="s">
        <v>290</v>
      </c>
    </row>
    <row r="97" spans="1:76" x14ac:dyDescent="0.2">
      <c r="A97" s="50"/>
      <c r="D97" s="51" t="s">
        <v>291</v>
      </c>
      <c r="E97" s="51" t="s">
        <v>18</v>
      </c>
      <c r="G97" s="52">
        <v>824.08500000000004</v>
      </c>
      <c r="K97" s="45"/>
    </row>
    <row r="98" spans="1:76" x14ac:dyDescent="0.2">
      <c r="A98" s="50"/>
      <c r="D98" s="51" t="s">
        <v>292</v>
      </c>
      <c r="E98" s="51" t="s">
        <v>18</v>
      </c>
      <c r="G98" s="52">
        <v>53.241</v>
      </c>
      <c r="K98" s="45"/>
    </row>
    <row r="99" spans="1:76" x14ac:dyDescent="0.2">
      <c r="A99" s="50"/>
      <c r="D99" s="51" t="s">
        <v>293</v>
      </c>
      <c r="E99" s="51" t="s">
        <v>18</v>
      </c>
      <c r="G99" s="52">
        <v>105.105</v>
      </c>
      <c r="K99" s="45"/>
    </row>
    <row r="100" spans="1:76" x14ac:dyDescent="0.2">
      <c r="A100" s="1" t="s">
        <v>294</v>
      </c>
      <c r="B100" s="2" t="s">
        <v>18</v>
      </c>
      <c r="C100" s="2" t="s">
        <v>295</v>
      </c>
      <c r="D100" s="87" t="s">
        <v>296</v>
      </c>
      <c r="E100" s="82"/>
      <c r="F100" s="2" t="s">
        <v>271</v>
      </c>
      <c r="G100" s="12">
        <v>52.781999999999996</v>
      </c>
      <c r="H100" s="69">
        <v>0</v>
      </c>
      <c r="I100" s="69">
        <f>ROUND(G100*H100,2)</f>
        <v>0</v>
      </c>
      <c r="K100" s="45"/>
      <c r="Z100" s="12">
        <f>ROUND(IF(AQ100="5",BJ100,0),2)</f>
        <v>0</v>
      </c>
      <c r="AB100" s="12">
        <f>ROUND(IF(AQ100="1",BH100,0),2)</f>
        <v>0</v>
      </c>
      <c r="AC100" s="12">
        <f>ROUND(IF(AQ100="1",BI100,0),2)</f>
        <v>0</v>
      </c>
      <c r="AD100" s="12">
        <f>ROUND(IF(AQ100="7",BH100,0),2)</f>
        <v>0</v>
      </c>
      <c r="AE100" s="12">
        <f>ROUND(IF(AQ100="7",BI100,0),2)</f>
        <v>0</v>
      </c>
      <c r="AF100" s="12">
        <f>ROUND(IF(AQ100="2",BH100,0),2)</f>
        <v>0</v>
      </c>
      <c r="AG100" s="12">
        <f>ROUND(IF(AQ100="2",BI100,0),2)</f>
        <v>0</v>
      </c>
      <c r="AH100" s="12">
        <f>ROUND(IF(AQ100="0",BJ100,0),2)</f>
        <v>0</v>
      </c>
      <c r="AI100" s="41" t="s">
        <v>18</v>
      </c>
      <c r="AJ100" s="12">
        <f>IF(AN100=0,I100,0)</f>
        <v>0</v>
      </c>
      <c r="AK100" s="12">
        <f>IF(AN100=12,I100,0)</f>
        <v>0</v>
      </c>
      <c r="AL100" s="12">
        <f>IF(AN100=21,I100,0)</f>
        <v>0</v>
      </c>
      <c r="AN100" s="12">
        <v>21</v>
      </c>
      <c r="AO100" s="12">
        <f>H100*0</f>
        <v>0</v>
      </c>
      <c r="AP100" s="12">
        <f>H100*(1-0)</f>
        <v>0</v>
      </c>
      <c r="AQ100" s="11" t="s">
        <v>148</v>
      </c>
      <c r="AV100" s="12">
        <f>ROUND(AW100+AX100,2)</f>
        <v>0</v>
      </c>
      <c r="AW100" s="12">
        <f>ROUND(G100*AO100,2)</f>
        <v>0</v>
      </c>
      <c r="AX100" s="12">
        <f>ROUND(G100*AP100,2)</f>
        <v>0</v>
      </c>
      <c r="AY100" s="11" t="s">
        <v>281</v>
      </c>
      <c r="AZ100" s="11" t="s">
        <v>252</v>
      </c>
      <c r="BA100" s="41" t="s">
        <v>138</v>
      </c>
      <c r="BC100" s="12">
        <f>AW100+AX100</f>
        <v>0</v>
      </c>
      <c r="BD100" s="12">
        <f>H100/(100-BE100)*100</f>
        <v>0</v>
      </c>
      <c r="BE100" s="12">
        <v>0</v>
      </c>
      <c r="BF100" s="12">
        <f>100</f>
        <v>100</v>
      </c>
      <c r="BH100" s="12">
        <f>G100*AO100</f>
        <v>0</v>
      </c>
      <c r="BI100" s="12">
        <f>G100*AP100</f>
        <v>0</v>
      </c>
      <c r="BJ100" s="12">
        <f>G100*H100</f>
        <v>0</v>
      </c>
      <c r="BK100" s="12"/>
      <c r="BL100" s="12"/>
      <c r="BW100" s="12">
        <v>21</v>
      </c>
      <c r="BX100" s="57" t="s">
        <v>296</v>
      </c>
    </row>
    <row r="101" spans="1:76" x14ac:dyDescent="0.2">
      <c r="A101" s="50"/>
      <c r="D101" s="51" t="s">
        <v>297</v>
      </c>
      <c r="E101" s="51" t="s">
        <v>18</v>
      </c>
      <c r="G101" s="52">
        <v>52.781999999999996</v>
      </c>
      <c r="K101" s="45"/>
    </row>
    <row r="102" spans="1:76" x14ac:dyDescent="0.2">
      <c r="A102" s="1" t="s">
        <v>298</v>
      </c>
      <c r="B102" s="2" t="s">
        <v>18</v>
      </c>
      <c r="C102" s="2" t="s">
        <v>299</v>
      </c>
      <c r="D102" s="87" t="s">
        <v>300</v>
      </c>
      <c r="E102" s="82"/>
      <c r="F102" s="2" t="s">
        <v>271</v>
      </c>
      <c r="G102" s="12">
        <v>-36.79</v>
      </c>
      <c r="H102" s="69">
        <v>0</v>
      </c>
      <c r="I102" s="69">
        <f>ROUND(G102*H102,2)</f>
        <v>0</v>
      </c>
      <c r="K102" s="45"/>
      <c r="Z102" s="12">
        <f>ROUND(IF(AQ102="5",BJ102,0),2)</f>
        <v>0</v>
      </c>
      <c r="AB102" s="12">
        <f>ROUND(IF(AQ102="1",BH102,0),2)</f>
        <v>0</v>
      </c>
      <c r="AC102" s="12">
        <f>ROUND(IF(AQ102="1",BI102,0),2)</f>
        <v>0</v>
      </c>
      <c r="AD102" s="12">
        <f>ROUND(IF(AQ102="7",BH102,0),2)</f>
        <v>0</v>
      </c>
      <c r="AE102" s="12">
        <f>ROUND(IF(AQ102="7",BI102,0),2)</f>
        <v>0</v>
      </c>
      <c r="AF102" s="12">
        <f>ROUND(IF(AQ102="2",BH102,0),2)</f>
        <v>0</v>
      </c>
      <c r="AG102" s="12">
        <f>ROUND(IF(AQ102="2",BI102,0),2)</f>
        <v>0</v>
      </c>
      <c r="AH102" s="12">
        <f>ROUND(IF(AQ102="0",BJ102,0),2)</f>
        <v>0</v>
      </c>
      <c r="AI102" s="41" t="s">
        <v>18</v>
      </c>
      <c r="AJ102" s="12">
        <f>IF(AN102=0,I102,0)</f>
        <v>0</v>
      </c>
      <c r="AK102" s="12">
        <f>IF(AN102=12,I102,0)</f>
        <v>0</v>
      </c>
      <c r="AL102" s="12">
        <f>IF(AN102=21,I102,0)</f>
        <v>0</v>
      </c>
      <c r="AN102" s="12">
        <v>21</v>
      </c>
      <c r="AO102" s="12">
        <f>H102*0</f>
        <v>0</v>
      </c>
      <c r="AP102" s="12">
        <f>H102*(1-0)</f>
        <v>0</v>
      </c>
      <c r="AQ102" s="11" t="s">
        <v>148</v>
      </c>
      <c r="AV102" s="12">
        <f>ROUND(AW102+AX102,2)</f>
        <v>0</v>
      </c>
      <c r="AW102" s="12">
        <f>ROUND(G102*AO102,2)</f>
        <v>0</v>
      </c>
      <c r="AX102" s="12">
        <f>ROUND(G102*AP102,2)</f>
        <v>0</v>
      </c>
      <c r="AY102" s="11" t="s">
        <v>281</v>
      </c>
      <c r="AZ102" s="11" t="s">
        <v>252</v>
      </c>
      <c r="BA102" s="41" t="s">
        <v>138</v>
      </c>
      <c r="BC102" s="12">
        <f>AW102+AX102</f>
        <v>0</v>
      </c>
      <c r="BD102" s="12">
        <f>H102/(100-BE102)*100</f>
        <v>0</v>
      </c>
      <c r="BE102" s="12">
        <v>0</v>
      </c>
      <c r="BF102" s="12">
        <f>102</f>
        <v>102</v>
      </c>
      <c r="BH102" s="12">
        <f>G102*AO102</f>
        <v>0</v>
      </c>
      <c r="BI102" s="12">
        <f>G102*AP102</f>
        <v>0</v>
      </c>
      <c r="BJ102" s="12">
        <f>G102*H102</f>
        <v>0</v>
      </c>
      <c r="BK102" s="12"/>
      <c r="BL102" s="12"/>
      <c r="BW102" s="12">
        <v>21</v>
      </c>
      <c r="BX102" s="57" t="s">
        <v>300</v>
      </c>
    </row>
    <row r="103" spans="1:76" x14ac:dyDescent="0.2">
      <c r="A103" s="58" t="s">
        <v>301</v>
      </c>
      <c r="B103" s="56" t="s">
        <v>18</v>
      </c>
      <c r="C103" s="56" t="s">
        <v>302</v>
      </c>
      <c r="D103" s="159" t="s">
        <v>305</v>
      </c>
      <c r="E103" s="90"/>
      <c r="F103" s="56" t="s">
        <v>271</v>
      </c>
      <c r="G103" s="53">
        <v>51.505000000000003</v>
      </c>
      <c r="H103" s="71">
        <v>0</v>
      </c>
      <c r="I103" s="71">
        <f>ROUND(G103*H103,2)</f>
        <v>0</v>
      </c>
      <c r="J103" s="75"/>
      <c r="K103" s="54"/>
      <c r="Z103" s="12">
        <f>ROUND(IF(AQ103="5",BJ103,0),2)</f>
        <v>0</v>
      </c>
      <c r="AB103" s="12">
        <f>ROUND(IF(AQ103="1",BH103,0),2)</f>
        <v>0</v>
      </c>
      <c r="AC103" s="12">
        <f>ROUND(IF(AQ103="1",BI103,0),2)</f>
        <v>0</v>
      </c>
      <c r="AD103" s="12">
        <f>ROUND(IF(AQ103="7",BH103,0),2)</f>
        <v>0</v>
      </c>
      <c r="AE103" s="12">
        <f>ROUND(IF(AQ103="7",BI103,0),2)</f>
        <v>0</v>
      </c>
      <c r="AF103" s="12">
        <f>ROUND(IF(AQ103="2",BH103,0),2)</f>
        <v>0</v>
      </c>
      <c r="AG103" s="12">
        <f>ROUND(IF(AQ103="2",BI103,0),2)</f>
        <v>0</v>
      </c>
      <c r="AH103" s="12">
        <f>ROUND(IF(AQ103="0",BJ103,0),2)</f>
        <v>0</v>
      </c>
      <c r="AI103" s="41" t="s">
        <v>18</v>
      </c>
      <c r="AJ103" s="12">
        <f>IF(AN103=0,I103,0)</f>
        <v>0</v>
      </c>
      <c r="AK103" s="12">
        <f>IF(AN103=12,I103,0)</f>
        <v>0</v>
      </c>
      <c r="AL103" s="12">
        <f>IF(AN103=21,I103,0)</f>
        <v>0</v>
      </c>
      <c r="AN103" s="12">
        <v>21</v>
      </c>
      <c r="AO103" s="12">
        <f>H103*0</f>
        <v>0</v>
      </c>
      <c r="AP103" s="12">
        <f>H103*(1-0)</f>
        <v>0</v>
      </c>
      <c r="AQ103" s="11" t="s">
        <v>148</v>
      </c>
      <c r="AV103" s="12">
        <f>ROUND(AW103+AX103,2)</f>
        <v>0</v>
      </c>
      <c r="AW103" s="12">
        <f>ROUND(G103*AO103,2)</f>
        <v>0</v>
      </c>
      <c r="AX103" s="12">
        <f>ROUND(G103*AP103,2)</f>
        <v>0</v>
      </c>
      <c r="AY103" s="11" t="s">
        <v>281</v>
      </c>
      <c r="AZ103" s="11" t="s">
        <v>252</v>
      </c>
      <c r="BA103" s="41" t="s">
        <v>138</v>
      </c>
      <c r="BC103" s="12">
        <f>AW103+AX103</f>
        <v>0</v>
      </c>
      <c r="BD103" s="12">
        <f>H103/(100-BE103)*100</f>
        <v>0</v>
      </c>
      <c r="BE103" s="12">
        <v>0</v>
      </c>
      <c r="BF103" s="12">
        <f>103</f>
        <v>103</v>
      </c>
      <c r="BH103" s="12">
        <f>G103*AO103</f>
        <v>0</v>
      </c>
      <c r="BI103" s="12">
        <f>G103*AP103</f>
        <v>0</v>
      </c>
      <c r="BJ103" s="12">
        <f>G103*H103</f>
        <v>0</v>
      </c>
      <c r="BK103" s="12"/>
      <c r="BL103" s="12"/>
      <c r="BW103" s="12">
        <v>21</v>
      </c>
      <c r="BX103" s="57" t="s">
        <v>303</v>
      </c>
    </row>
    <row r="104" spans="1:76" x14ac:dyDescent="0.2">
      <c r="I104" s="72">
        <f>ROUND(I12+I19+I35+I40+I44+I47+I49+I51+I56+I69+I72+I84+I88,2)</f>
        <v>0</v>
      </c>
    </row>
    <row r="105" spans="1:76" x14ac:dyDescent="0.2">
      <c r="A105" s="55" t="s">
        <v>93</v>
      </c>
    </row>
  </sheetData>
  <sheetProtection sheet="1" objects="1" scenarios="1"/>
  <mergeCells count="75">
    <mergeCell ref="I2:I3"/>
    <mergeCell ref="I4:I5"/>
    <mergeCell ref="I6:I7"/>
    <mergeCell ref="I8:I9"/>
    <mergeCell ref="A1:E1"/>
    <mergeCell ref="A2:C3"/>
    <mergeCell ref="A4:C5"/>
    <mergeCell ref="A6:C7"/>
    <mergeCell ref="A8:C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F2:G3"/>
    <mergeCell ref="F4:G5"/>
    <mergeCell ref="F6:G7"/>
    <mergeCell ref="F8:G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4:E24"/>
    <mergeCell ref="D27:E27"/>
    <mergeCell ref="D33:E33"/>
    <mergeCell ref="D35:E35"/>
    <mergeCell ref="D36:E36"/>
    <mergeCell ref="D38:E38"/>
    <mergeCell ref="D40:E40"/>
    <mergeCell ref="D41:E41"/>
    <mergeCell ref="D42:E42"/>
    <mergeCell ref="D44:E44"/>
    <mergeCell ref="D45:E45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63:E63"/>
    <mergeCell ref="D64:E64"/>
    <mergeCell ref="D66:E66"/>
    <mergeCell ref="D68:E68"/>
    <mergeCell ref="D69:E69"/>
    <mergeCell ref="D70:E70"/>
    <mergeCell ref="D71:E71"/>
    <mergeCell ref="D72:E72"/>
    <mergeCell ref="D73:E73"/>
    <mergeCell ref="D75:E75"/>
    <mergeCell ref="D77:E77"/>
    <mergeCell ref="D81:E81"/>
    <mergeCell ref="D83:E83"/>
    <mergeCell ref="D100:E100"/>
    <mergeCell ref="D102:E102"/>
    <mergeCell ref="D103:E103"/>
    <mergeCell ref="D84:E84"/>
    <mergeCell ref="D85:E85"/>
    <mergeCell ref="D88:E88"/>
    <mergeCell ref="D89:E89"/>
    <mergeCell ref="D96:E96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2025-03-27T07:42:01Z</dcterms:modified>
</cp:coreProperties>
</file>